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25"/>
  </bookViews>
  <sheets>
    <sheet name="Калькулятор" sheetId="1" r:id="rId1"/>
  </sheets>
  <externalReferences>
    <externalReference r:id="rId2"/>
  </externalReferences>
  <definedNames>
    <definedName name="_xlnm.Print_Area" localSheetId="0">Калькулятор!$B$1:$I$56</definedName>
  </definedNames>
  <calcPr calcId="145621"/>
</workbook>
</file>

<file path=xl/calcChain.xml><?xml version="1.0" encoding="utf-8"?>
<calcChain xmlns="http://schemas.openxmlformats.org/spreadsheetml/2006/main">
  <c r="D15" i="1" l="1"/>
  <c r="E14" i="1"/>
  <c r="E13" i="1"/>
  <c r="E11" i="1"/>
  <c r="E10" i="1"/>
  <c r="E7" i="1"/>
  <c r="H3" i="1"/>
  <c r="C21" i="1" s="1"/>
  <c r="J21" i="1" s="1"/>
  <c r="E15" i="1"/>
  <c r="G6" i="1"/>
  <c r="H20" i="1" s="1"/>
  <c r="G7" i="1" l="1"/>
  <c r="A21" i="1"/>
  <c r="I21" i="1" s="1"/>
  <c r="G21" i="1"/>
  <c r="D20" i="1"/>
  <c r="K20" i="1" s="1"/>
  <c r="F21" i="1"/>
  <c r="C22" i="1"/>
  <c r="D21" i="1" l="1"/>
  <c r="H21" i="1" s="1"/>
  <c r="K21" i="1"/>
  <c r="C23" i="1"/>
  <c r="J22" i="1"/>
  <c r="E21" i="1"/>
  <c r="G22" i="1" l="1"/>
  <c r="A22" i="1"/>
  <c r="I22" i="1" s="1"/>
  <c r="F22" i="1"/>
  <c r="C24" i="1"/>
  <c r="J23" i="1"/>
  <c r="D22" i="1" l="1"/>
  <c r="H22" i="1" s="1"/>
  <c r="C25" i="1"/>
  <c r="J24" i="1"/>
  <c r="K22" i="1"/>
  <c r="F23" i="1" l="1"/>
  <c r="G23" i="1"/>
  <c r="A23" i="1"/>
  <c r="I23" i="1" s="1"/>
  <c r="C26" i="1"/>
  <c r="J25" i="1"/>
  <c r="E22" i="1"/>
  <c r="K23" i="1" l="1"/>
  <c r="D23" i="1"/>
  <c r="H23" i="1" s="1"/>
  <c r="C27" i="1"/>
  <c r="J26" i="1"/>
  <c r="G24" i="1" l="1"/>
  <c r="A24" i="1"/>
  <c r="I24" i="1" s="1"/>
  <c r="F24" i="1"/>
  <c r="K24" i="1" s="1"/>
  <c r="C28" i="1"/>
  <c r="J27" i="1"/>
  <c r="E23" i="1"/>
  <c r="C29" i="1" l="1"/>
  <c r="J28" i="1"/>
  <c r="D24" i="1"/>
  <c r="H24" i="1" s="1"/>
  <c r="F25" i="1" l="1"/>
  <c r="K25" i="1" s="1"/>
  <c r="G25" i="1"/>
  <c r="A25" i="1"/>
  <c r="I25" i="1" s="1"/>
  <c r="C30" i="1"/>
  <c r="J29" i="1"/>
  <c r="E24" i="1"/>
  <c r="C31" i="1" l="1"/>
  <c r="J30" i="1"/>
  <c r="H25" i="1"/>
  <c r="D25" i="1"/>
  <c r="G26" i="1" l="1"/>
  <c r="A26" i="1"/>
  <c r="I26" i="1" s="1"/>
  <c r="F26" i="1"/>
  <c r="E25" i="1"/>
  <c r="C32" i="1"/>
  <c r="J31" i="1"/>
  <c r="C33" i="1" l="1"/>
  <c r="J32" i="1"/>
  <c r="K26" i="1"/>
  <c r="D26" i="1"/>
  <c r="E26" i="1" s="1"/>
  <c r="H26" i="1" l="1"/>
  <c r="C34" i="1"/>
  <c r="J33" i="1"/>
  <c r="F27" i="1" l="1"/>
  <c r="D27" i="1" s="1"/>
  <c r="E27" i="1" s="1"/>
  <c r="G27" i="1"/>
  <c r="A27" i="1"/>
  <c r="I27" i="1" s="1"/>
  <c r="C35" i="1"/>
  <c r="J34" i="1"/>
  <c r="C36" i="1" l="1"/>
  <c r="J35" i="1"/>
  <c r="K27" i="1"/>
  <c r="H27" i="1"/>
  <c r="G28" i="1" l="1"/>
  <c r="A28" i="1"/>
  <c r="I28" i="1" s="1"/>
  <c r="F28" i="1"/>
  <c r="K28" i="1" s="1"/>
  <c r="C37" i="1"/>
  <c r="J36" i="1"/>
  <c r="C38" i="1" l="1"/>
  <c r="J37" i="1"/>
  <c r="D28" i="1"/>
  <c r="E28" i="1" s="1"/>
  <c r="C39" i="1" l="1"/>
  <c r="J38" i="1"/>
  <c r="H28" i="1"/>
  <c r="C40" i="1" l="1"/>
  <c r="J39" i="1"/>
  <c r="F29" i="1"/>
  <c r="D29" i="1" s="1"/>
  <c r="G29" i="1"/>
  <c r="A29" i="1"/>
  <c r="I29" i="1" s="1"/>
  <c r="K29" i="1" l="1"/>
  <c r="E29" i="1"/>
  <c r="H29" i="1"/>
  <c r="C41" i="1"/>
  <c r="J40" i="1"/>
  <c r="C42" i="1" l="1"/>
  <c r="J41" i="1"/>
  <c r="G30" i="1"/>
  <c r="A30" i="1"/>
  <c r="I30" i="1" s="1"/>
  <c r="F30" i="1"/>
  <c r="K30" i="1" l="1"/>
  <c r="D30" i="1"/>
  <c r="E30" i="1" s="1"/>
  <c r="C43" i="1"/>
  <c r="J42" i="1"/>
  <c r="H30" i="1" l="1"/>
  <c r="C44" i="1"/>
  <c r="J43" i="1"/>
  <c r="A31" i="1" l="1"/>
  <c r="I31" i="1" s="1"/>
  <c r="F31" i="1"/>
  <c r="G31" i="1"/>
  <c r="D31" i="1" s="1"/>
  <c r="E31" i="1" s="1"/>
  <c r="C45" i="1"/>
  <c r="J44" i="1"/>
  <c r="H31" i="1" l="1"/>
  <c r="K31" i="1"/>
  <c r="C46" i="1"/>
  <c r="J45" i="1"/>
  <c r="G32" i="1" l="1"/>
  <c r="A32" i="1"/>
  <c r="I32" i="1" s="1"/>
  <c r="F32" i="1"/>
  <c r="K32" i="1" s="1"/>
  <c r="C47" i="1"/>
  <c r="J46" i="1"/>
  <c r="H32" i="1" l="1"/>
  <c r="D32" i="1"/>
  <c r="E32" i="1" s="1"/>
  <c r="C48" i="1"/>
  <c r="J47" i="1"/>
  <c r="A33" i="1" l="1"/>
  <c r="I33" i="1" s="1"/>
  <c r="F33" i="1"/>
  <c r="G33" i="1"/>
  <c r="C49" i="1"/>
  <c r="J48" i="1"/>
  <c r="D33" i="1" l="1"/>
  <c r="E33" i="1" s="1"/>
  <c r="K33" i="1"/>
  <c r="H33" i="1"/>
  <c r="C50" i="1"/>
  <c r="J49" i="1"/>
  <c r="G34" i="1" l="1"/>
  <c r="F34" i="1"/>
  <c r="A34" i="1"/>
  <c r="I34" i="1" s="1"/>
  <c r="C51" i="1"/>
  <c r="J50" i="1"/>
  <c r="K34" i="1" l="1"/>
  <c r="D34" i="1"/>
  <c r="E34" i="1" s="1"/>
  <c r="C52" i="1"/>
  <c r="J51" i="1"/>
  <c r="H34" i="1" l="1"/>
  <c r="A35" i="1" s="1"/>
  <c r="I35" i="1" s="1"/>
  <c r="C53" i="1"/>
  <c r="J52" i="1"/>
  <c r="F35" i="1" l="1"/>
  <c r="K35" i="1" s="1"/>
  <c r="G35" i="1"/>
  <c r="C54" i="1"/>
  <c r="J53" i="1"/>
  <c r="D35" i="1" l="1"/>
  <c r="E35" i="1" s="1"/>
  <c r="C55" i="1"/>
  <c r="J54" i="1"/>
  <c r="H35" i="1" l="1"/>
  <c r="G36" i="1" s="1"/>
  <c r="A36" i="1"/>
  <c r="I36" i="1" s="1"/>
  <c r="C56" i="1"/>
  <c r="J56" i="1" s="1"/>
  <c r="J55" i="1"/>
  <c r="F36" i="1" l="1"/>
  <c r="D36" i="1" s="1"/>
  <c r="E36" i="1" s="1"/>
  <c r="K36" i="1"/>
  <c r="H36" i="1" l="1"/>
  <c r="F37" i="1" s="1"/>
  <c r="G37" i="1"/>
  <c r="A37" i="1" l="1"/>
  <c r="I37" i="1" s="1"/>
  <c r="D37" i="1"/>
  <c r="K37" i="1"/>
  <c r="E37" i="1" l="1"/>
  <c r="H37" i="1"/>
  <c r="G38" i="1" l="1"/>
  <c r="A38" i="1"/>
  <c r="I38" i="1" s="1"/>
  <c r="F38" i="1"/>
  <c r="D38" i="1" s="1"/>
  <c r="E38" i="1" s="1"/>
  <c r="H38" i="1" l="1"/>
  <c r="G39" i="1" s="1"/>
  <c r="K38" i="1"/>
  <c r="F39" i="1" l="1"/>
  <c r="D39" i="1" s="1"/>
  <c r="A39" i="1"/>
  <c r="I39" i="1" s="1"/>
  <c r="K39" i="1" l="1"/>
  <c r="E39" i="1"/>
  <c r="H39" i="1"/>
  <c r="G40" i="1" l="1"/>
  <c r="F40" i="1"/>
  <c r="A40" i="1"/>
  <c r="I40" i="1" s="1"/>
  <c r="K40" i="1" l="1"/>
  <c r="D40" i="1"/>
  <c r="E40" i="1" l="1"/>
  <c r="H40" i="1"/>
  <c r="A41" i="1" l="1"/>
  <c r="I41" i="1" s="1"/>
  <c r="G41" i="1"/>
  <c r="F41" i="1"/>
  <c r="K41" i="1" l="1"/>
  <c r="D41" i="1"/>
  <c r="E41" i="1" s="1"/>
  <c r="H41" i="1" l="1"/>
  <c r="F42" i="1" s="1"/>
  <c r="A42" i="1" l="1"/>
  <c r="I42" i="1" s="1"/>
  <c r="G42" i="1"/>
  <c r="D42" i="1" s="1"/>
  <c r="E42" i="1" s="1"/>
  <c r="K42" i="1"/>
  <c r="H42" i="1"/>
  <c r="A43" i="1" s="1"/>
  <c r="I43" i="1" s="1"/>
  <c r="F43" i="1"/>
  <c r="G43" i="1" l="1"/>
  <c r="K43" i="1" s="1"/>
  <c r="D43" i="1" l="1"/>
  <c r="E43" i="1" s="1"/>
  <c r="H43" i="1" l="1"/>
  <c r="F44" i="1" s="1"/>
  <c r="G44" i="1" l="1"/>
  <c r="D44" i="1" s="1"/>
  <c r="E44" i="1" s="1"/>
  <c r="A44" i="1"/>
  <c r="I44" i="1" s="1"/>
  <c r="K44" i="1" l="1"/>
  <c r="H44" i="1"/>
  <c r="F45" i="1" l="1"/>
  <c r="K45" i="1" s="1"/>
  <c r="G45" i="1"/>
  <c r="A45" i="1"/>
  <c r="I45" i="1" s="1"/>
  <c r="D45" i="1" l="1"/>
  <c r="E45" i="1" s="1"/>
  <c r="H45" i="1" l="1"/>
  <c r="F46" i="1" l="1"/>
  <c r="G46" i="1"/>
  <c r="A46" i="1"/>
  <c r="I46" i="1" s="1"/>
  <c r="K46" i="1" l="1"/>
  <c r="D46" i="1"/>
  <c r="E46" i="1" s="1"/>
  <c r="H46" i="1" l="1"/>
  <c r="F47" i="1" l="1"/>
  <c r="K47" i="1" s="1"/>
  <c r="G47" i="1"/>
  <c r="A47" i="1"/>
  <c r="I47" i="1" s="1"/>
  <c r="H47" i="1" l="1"/>
  <c r="D47" i="1"/>
  <c r="E47" i="1" s="1"/>
  <c r="G48" i="1" l="1"/>
  <c r="F48" i="1"/>
  <c r="A48" i="1"/>
  <c r="I48" i="1" s="1"/>
  <c r="K48" i="1" l="1"/>
  <c r="D48" i="1"/>
  <c r="E48" i="1" l="1"/>
  <c r="H48" i="1"/>
  <c r="A49" i="1" l="1"/>
  <c r="I49" i="1" s="1"/>
  <c r="F49" i="1"/>
  <c r="G49" i="1"/>
  <c r="K49" i="1" s="1"/>
  <c r="D49" i="1" l="1"/>
  <c r="E49" i="1" s="1"/>
  <c r="H49" i="1" l="1"/>
  <c r="A50" i="1" s="1"/>
  <c r="I50" i="1" s="1"/>
  <c r="G50" i="1"/>
  <c r="F50" i="1" l="1"/>
  <c r="K50" i="1" s="1"/>
  <c r="D50" i="1" l="1"/>
  <c r="E50" i="1" s="1"/>
  <c r="H50" i="1" l="1"/>
  <c r="F51" i="1" s="1"/>
  <c r="A51" i="1"/>
  <c r="I51" i="1" s="1"/>
  <c r="K51" i="1" l="1"/>
  <c r="G51" i="1"/>
  <c r="D51" i="1"/>
  <c r="E51" i="1" s="1"/>
  <c r="H51" i="1" l="1"/>
  <c r="G52" i="1" l="1"/>
  <c r="F52" i="1"/>
  <c r="A52" i="1"/>
  <c r="I52" i="1" s="1"/>
  <c r="D52" i="1" l="1"/>
  <c r="E52" i="1" s="1"/>
  <c r="H52" i="1"/>
  <c r="K52" i="1"/>
  <c r="F53" i="1" l="1"/>
  <c r="A53" i="1"/>
  <c r="I53" i="1" s="1"/>
  <c r="G53" i="1"/>
  <c r="D53" i="1" l="1"/>
  <c r="H53" i="1" s="1"/>
  <c r="K53" i="1"/>
  <c r="E53" i="1"/>
  <c r="A54" i="1" l="1"/>
  <c r="I54" i="1" s="1"/>
  <c r="F54" i="1"/>
  <c r="G54" i="1"/>
  <c r="D54" i="1" s="1"/>
  <c r="E54" i="1" s="1"/>
  <c r="H54" i="1"/>
  <c r="K54" i="1" l="1"/>
  <c r="G55" i="1"/>
  <c r="F55" i="1"/>
  <c r="D55" i="1" s="1"/>
  <c r="A55" i="1"/>
  <c r="I55" i="1" s="1"/>
  <c r="E55" i="1" l="1"/>
  <c r="H55" i="1"/>
  <c r="K55" i="1"/>
  <c r="A56" i="1" l="1"/>
  <c r="I56" i="1" s="1"/>
  <c r="I20" i="1" s="1"/>
  <c r="F56" i="1"/>
  <c r="G56" i="1"/>
  <c r="G20" i="1" s="1"/>
  <c r="D56" i="1"/>
  <c r="H56" i="1" l="1"/>
  <c r="C20" i="1" s="1"/>
  <c r="K56" i="1"/>
  <c r="K19" i="1" s="1"/>
  <c r="F20" i="1"/>
  <c r="G12" i="1"/>
  <c r="E56" i="1"/>
  <c r="E20" i="1" s="1"/>
  <c r="G10" i="1"/>
  <c r="G11" i="1"/>
  <c r="K17" i="1" s="1"/>
  <c r="G8" i="1" l="1"/>
  <c r="G9" i="1"/>
</calcChain>
</file>

<file path=xl/comments1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Олег Качмар:
</t>
        </r>
        <r>
          <rPr>
            <sz val="9"/>
            <color indexed="8"/>
            <rFont val="Tahoma"/>
            <family val="2"/>
            <charset val="204"/>
          </rPr>
          <t>Переплата за товар</t>
        </r>
      </text>
    </comment>
  </commentList>
</comments>
</file>

<file path=xl/sharedStrings.xml><?xml version="1.0" encoding="utf-8"?>
<sst xmlns="http://schemas.openxmlformats.org/spreadsheetml/2006/main" count="37" uniqueCount="33">
  <si>
    <t>Входящие данные</t>
  </si>
  <si>
    <t>Информация по кредиту</t>
  </si>
  <si>
    <t>Цена товара</t>
  </si>
  <si>
    <t>грн.</t>
  </si>
  <si>
    <t>Сумма кредита</t>
  </si>
  <si>
    <t>Перв.взнос</t>
  </si>
  <si>
    <t>Аннуитет</t>
  </si>
  <si>
    <t>Срок кредита (мес.)</t>
  </si>
  <si>
    <t>мес.</t>
  </si>
  <si>
    <t>Удорож.товара</t>
  </si>
  <si>
    <t>Год. % ставка</t>
  </si>
  <si>
    <t>Удорож.кредита</t>
  </si>
  <si>
    <t>Ежемес.комиссия</t>
  </si>
  <si>
    <t>Коэф. ежем. плат.</t>
  </si>
  <si>
    <t>Единоразовая комиссия</t>
  </si>
  <si>
    <t>Общая ∑ выплат</t>
  </si>
  <si>
    <t>Включить однораз.ком. в тело кредита</t>
  </si>
  <si>
    <t>Общая ∑ переплаты</t>
  </si>
  <si>
    <t>Метод рассчета процентов</t>
  </si>
  <si>
    <t>Страховой тариф, мес.</t>
  </si>
  <si>
    <t>% страх.вознаграж.</t>
  </si>
  <si>
    <t>Проценты</t>
  </si>
  <si>
    <t>Комиссия</t>
  </si>
  <si>
    <t>Страховка</t>
  </si>
  <si>
    <t>№</t>
  </si>
  <si>
    <t>Дата платежа</t>
  </si>
  <si>
    <t>Ежемесячний платеж</t>
  </si>
  <si>
    <t>Тело</t>
  </si>
  <si>
    <t>Остаток кредита</t>
  </si>
  <si>
    <t>к-во дней в мес.</t>
  </si>
  <si>
    <t>Важно! Если у Вас в полях, где должны отображаться значения, отображаются знаки - #DIV/0, то небходимо в части формул где [&gt;0.1], вместо "." ставите ","</t>
  </si>
  <si>
    <t>Ошибка отображается из-за разницы между рускоязычным и англоязычными офисами.</t>
  </si>
  <si>
    <t>Дисконт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</si>
</sst>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_-* #,##0.00\ [$грн.-422]_-;\-* #,##0.00\ [$грн.-422]_-;_-* \-??\ [$грн.-422]_-;_-@_-"/>
    <numFmt numFmtId="166" formatCode="_(* #,##0.00_);_(* \(#,##0.00\);_(* \-??_);_(@_)"/>
    <numFmt numFmtId="167" formatCode="_-* #,##0.00\₴_-;\-* #,##0.00\₴_-;_-* \-??\₴_-;_-@_-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.00_₴_-;\-* #,##0.00_₴_-;_-* \-??_₴_-;_-@_-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b/>
      <i/>
      <sz val="22"/>
      <color indexed="21"/>
      <name val="Formata OTP Lig"/>
      <family val="2"/>
      <charset val="204"/>
    </font>
    <font>
      <sz val="10"/>
      <color indexed="55"/>
      <name val="Arial Cyr"/>
      <family val="2"/>
      <charset val="204"/>
    </font>
    <font>
      <b/>
      <sz val="12"/>
      <name val="Calibri"/>
      <family val="2"/>
      <charset val="204"/>
    </font>
    <font>
      <b/>
      <i/>
      <sz val="20"/>
      <color indexed="21"/>
      <name val="Formata OTP Lig"/>
      <family val="2"/>
      <charset val="204"/>
    </font>
    <font>
      <b/>
      <i/>
      <sz val="11"/>
      <color indexed="56"/>
      <name val="Calibri"/>
      <family val="2"/>
      <charset val="204"/>
    </font>
    <font>
      <b/>
      <i/>
      <sz val="14"/>
      <name val="Segoe UI Symbol"/>
      <family val="2"/>
      <charset val="204"/>
    </font>
    <font>
      <b/>
      <i/>
      <sz val="10"/>
      <color indexed="55"/>
      <name val="Arial Cyr"/>
      <family val="2"/>
      <charset val="204"/>
    </font>
    <font>
      <b/>
      <sz val="10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sz val="8"/>
      <name val="Calibri"/>
      <family val="2"/>
      <charset val="204"/>
    </font>
    <font>
      <b/>
      <i/>
      <sz val="16"/>
      <name val="Calibri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color indexed="55"/>
      <name val="Arial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60">
    <xf numFmtId="0" fontId="0" fillId="0" borderId="0"/>
    <xf numFmtId="166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/>
    <xf numFmtId="0" fontId="3" fillId="0" borderId="0"/>
    <xf numFmtId="0" fontId="3" fillId="0" borderId="0"/>
    <xf numFmtId="168" fontId="20" fillId="0" borderId="0" applyFill="0" applyBorder="0" applyAlignment="0" applyProtection="0"/>
    <xf numFmtId="168" fontId="1" fillId="0" borderId="0" applyFill="0" applyBorder="0" applyAlignment="0" applyProtection="0"/>
    <xf numFmtId="0" fontId="3" fillId="0" borderId="0"/>
    <xf numFmtId="0" fontId="3" fillId="0" borderId="0"/>
    <xf numFmtId="9" fontId="20" fillId="0" borderId="0" applyFill="0" applyBorder="0" applyAlignment="0" applyProtection="0"/>
    <xf numFmtId="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111">
    <xf numFmtId="0" fontId="0" fillId="0" borderId="0" xfId="0"/>
    <xf numFmtId="0" fontId="2" fillId="0" borderId="0" xfId="3" applyFont="1" applyProtection="1">
      <protection hidden="1"/>
    </xf>
    <xf numFmtId="0" fontId="3" fillId="0" borderId="0" xfId="4"/>
    <xf numFmtId="0" fontId="5" fillId="0" borderId="0" xfId="4" applyFont="1" applyBorder="1"/>
    <xf numFmtId="0" fontId="3" fillId="0" borderId="0" xfId="4" applyFont="1"/>
    <xf numFmtId="0" fontId="6" fillId="0" borderId="0" xfId="3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vertical="center" wrapText="1"/>
      <protection hidden="1"/>
    </xf>
    <xf numFmtId="0" fontId="6" fillId="0" borderId="0" xfId="3" applyFont="1" applyBorder="1" applyAlignment="1" applyProtection="1">
      <alignment horizontal="center" vertical="center" wrapText="1"/>
      <protection hidden="1"/>
    </xf>
    <xf numFmtId="14" fontId="8" fillId="0" borderId="0" xfId="4" applyNumberFormat="1" applyFont="1" applyFill="1" applyBorder="1"/>
    <xf numFmtId="0" fontId="10" fillId="0" borderId="0" xfId="4" applyFont="1" applyBorder="1"/>
    <xf numFmtId="0" fontId="2" fillId="2" borderId="3" xfId="3" applyFont="1" applyFill="1" applyBorder="1" applyAlignment="1" applyProtection="1">
      <alignment vertical="center"/>
      <protection hidden="1"/>
    </xf>
    <xf numFmtId="3" fontId="2" fillId="0" borderId="4" xfId="3" applyNumberFormat="1" applyFont="1" applyFill="1" applyBorder="1" applyAlignment="1" applyProtection="1">
      <alignment horizontal="center" vertical="center"/>
      <protection locked="0" hidden="1"/>
    </xf>
    <xf numFmtId="0" fontId="2" fillId="2" borderId="5" xfId="3" applyFont="1" applyFill="1" applyBorder="1" applyAlignment="1" applyProtection="1">
      <alignment vertical="center"/>
      <protection hidden="1"/>
    </xf>
    <xf numFmtId="0" fontId="11" fillId="3" borderId="6" xfId="3" applyFont="1" applyFill="1" applyBorder="1" applyAlignment="1" applyProtection="1">
      <alignment horizontal="left" vertical="center"/>
      <protection hidden="1"/>
    </xf>
    <xf numFmtId="3" fontId="12" fillId="3" borderId="7" xfId="3" applyNumberFormat="1" applyFont="1" applyFill="1" applyBorder="1" applyAlignment="1" applyProtection="1">
      <alignment horizontal="right" vertical="center"/>
      <protection hidden="1"/>
    </xf>
    <xf numFmtId="0" fontId="12" fillId="3" borderId="8" xfId="3" applyFont="1" applyFill="1" applyBorder="1" applyAlignment="1" applyProtection="1">
      <alignment vertical="center"/>
      <protection hidden="1"/>
    </xf>
    <xf numFmtId="0" fontId="2" fillId="2" borderId="9" xfId="3" applyFont="1" applyFill="1" applyBorder="1" applyAlignment="1" applyProtection="1">
      <alignment vertical="center"/>
      <protection hidden="1"/>
    </xf>
    <xf numFmtId="164" fontId="2" fillId="0" borderId="10" xfId="3" applyNumberFormat="1" applyFont="1" applyFill="1" applyBorder="1" applyAlignment="1" applyProtection="1">
      <alignment horizontal="center" vertical="center"/>
      <protection locked="0" hidden="1"/>
    </xf>
    <xf numFmtId="165" fontId="11" fillId="2" borderId="11" xfId="3" applyNumberFormat="1" applyFont="1" applyFill="1" applyBorder="1" applyProtection="1">
      <protection hidden="1"/>
    </xf>
    <xf numFmtId="0" fontId="12" fillId="3" borderId="12" xfId="3" applyFont="1" applyFill="1" applyBorder="1" applyAlignment="1" applyProtection="1">
      <alignment horizontal="left" vertical="center"/>
      <protection hidden="1"/>
    </xf>
    <xf numFmtId="4" fontId="12" fillId="3" borderId="13" xfId="3" applyNumberFormat="1" applyFont="1" applyFill="1" applyBorder="1" applyAlignment="1" applyProtection="1">
      <alignment vertical="center"/>
      <protection hidden="1"/>
    </xf>
    <xf numFmtId="0" fontId="12" fillId="3" borderId="14" xfId="3" applyFont="1" applyFill="1" applyBorder="1" applyAlignment="1" applyProtection="1">
      <alignment vertical="center"/>
      <protection hidden="1"/>
    </xf>
    <xf numFmtId="1" fontId="2" fillId="0" borderId="10" xfId="3" applyNumberFormat="1" applyFont="1" applyFill="1" applyBorder="1" applyAlignment="1" applyProtection="1">
      <alignment horizontal="center" vertical="center"/>
      <protection locked="0" hidden="1"/>
    </xf>
    <xf numFmtId="0" fontId="12" fillId="3" borderId="12" xfId="3" applyFont="1" applyFill="1" applyBorder="1" applyAlignment="1" applyProtection="1">
      <alignment horizontal="left" wrapText="1"/>
      <protection hidden="1"/>
    </xf>
    <xf numFmtId="10" fontId="12" fillId="3" borderId="13" xfId="2" applyNumberFormat="1" applyFont="1" applyFill="1" applyBorder="1" applyAlignment="1" applyProtection="1">
      <alignment vertical="center"/>
      <protection hidden="1"/>
    </xf>
    <xf numFmtId="165" fontId="12" fillId="3" borderId="14" xfId="3" applyNumberFormat="1" applyFont="1" applyFill="1" applyBorder="1" applyAlignment="1" applyProtection="1">
      <alignment vertical="center"/>
      <protection hidden="1"/>
    </xf>
    <xf numFmtId="0" fontId="12" fillId="2" borderId="9" xfId="3" applyFont="1" applyFill="1" applyBorder="1" applyAlignment="1" applyProtection="1">
      <alignment vertical="center"/>
      <protection hidden="1"/>
    </xf>
    <xf numFmtId="10" fontId="2" fillId="0" borderId="10" xfId="3" applyNumberFormat="1" applyFont="1" applyFill="1" applyBorder="1" applyAlignment="1" applyProtection="1">
      <alignment horizontal="center" vertical="center"/>
      <protection locked="0" hidden="1"/>
    </xf>
    <xf numFmtId="1" fontId="11" fillId="2" borderId="11" xfId="1" applyNumberFormat="1" applyFont="1" applyFill="1" applyBorder="1" applyAlignment="1" applyProtection="1">
      <alignment horizontal="center"/>
      <protection hidden="1"/>
    </xf>
    <xf numFmtId="0" fontId="13" fillId="2" borderId="9" xfId="3" applyFont="1" applyFill="1" applyBorder="1" applyAlignment="1" applyProtection="1">
      <alignment vertical="center" wrapText="1"/>
      <protection hidden="1"/>
    </xf>
    <xf numFmtId="10" fontId="2" fillId="0" borderId="10" xfId="2" applyNumberFormat="1" applyFont="1" applyFill="1" applyBorder="1" applyAlignment="1" applyProtection="1">
      <alignment horizontal="center" vertical="center"/>
      <protection locked="0" hidden="1"/>
    </xf>
    <xf numFmtId="165" fontId="11" fillId="2" borderId="11" xfId="3" applyNumberFormat="1" applyFont="1" applyFill="1" applyBorder="1" applyAlignment="1" applyProtection="1">
      <alignment vertical="top" wrapText="1"/>
      <protection hidden="1"/>
    </xf>
    <xf numFmtId="0" fontId="12" fillId="3" borderId="15" xfId="3" applyFont="1" applyFill="1" applyBorder="1" applyAlignment="1" applyProtection="1">
      <alignment horizontal="left" vertical="center"/>
      <protection hidden="1"/>
    </xf>
    <xf numFmtId="0" fontId="12" fillId="3" borderId="16" xfId="2" applyNumberFormat="1" applyFont="1" applyFill="1" applyBorder="1" applyAlignment="1" applyProtection="1">
      <alignment vertical="center"/>
      <protection hidden="1"/>
    </xf>
    <xf numFmtId="0" fontId="12" fillId="3" borderId="17" xfId="2" applyNumberFormat="1" applyFont="1" applyFill="1" applyBorder="1" applyAlignment="1" applyProtection="1">
      <alignment vertical="center"/>
      <protection hidden="1"/>
    </xf>
    <xf numFmtId="0" fontId="12" fillId="2" borderId="18" xfId="3" applyFont="1" applyFill="1" applyBorder="1" applyProtection="1">
      <protection hidden="1"/>
    </xf>
    <xf numFmtId="10" fontId="2" fillId="0" borderId="19" xfId="3" applyNumberFormat="1" applyFont="1" applyFill="1" applyBorder="1" applyAlignment="1" applyProtection="1">
      <alignment horizontal="center" vertical="center"/>
      <protection locked="0" hidden="1"/>
    </xf>
    <xf numFmtId="165" fontId="11" fillId="2" borderId="20" xfId="3" applyNumberFormat="1" applyFont="1" applyFill="1" applyBorder="1" applyAlignment="1" applyProtection="1">
      <alignment vertical="top" wrapText="1"/>
      <protection hidden="1"/>
    </xf>
    <xf numFmtId="0" fontId="12" fillId="3" borderId="21" xfId="4" applyFont="1" applyFill="1" applyBorder="1"/>
    <xf numFmtId="4" fontId="12" fillId="3" borderId="22" xfId="4" applyNumberFormat="1" applyFont="1" applyFill="1" applyBorder="1" applyProtection="1">
      <protection hidden="1"/>
    </xf>
    <xf numFmtId="165" fontId="12" fillId="3" borderId="23" xfId="3" applyNumberFormat="1" applyFont="1" applyFill="1" applyBorder="1" applyAlignment="1" applyProtection="1">
      <alignment horizontal="left" vertical="center"/>
      <protection hidden="1"/>
    </xf>
    <xf numFmtId="165" fontId="11" fillId="2" borderId="2" xfId="3" applyNumberFormat="1" applyFont="1" applyFill="1" applyBorder="1" applyAlignment="1" applyProtection="1">
      <alignment vertical="top" wrapText="1"/>
      <protection hidden="1"/>
    </xf>
    <xf numFmtId="0" fontId="12" fillId="3" borderId="24" xfId="4" applyFont="1" applyFill="1" applyBorder="1"/>
    <xf numFmtId="4" fontId="12" fillId="3" borderId="25" xfId="4" applyNumberFormat="1" applyFont="1" applyFill="1" applyBorder="1" applyProtection="1">
      <protection hidden="1"/>
    </xf>
    <xf numFmtId="165" fontId="12" fillId="3" borderId="26" xfId="3" applyNumberFormat="1" applyFont="1" applyFill="1" applyBorder="1" applyAlignment="1" applyProtection="1">
      <alignment horizontal="left" vertical="center"/>
      <protection hidden="1"/>
    </xf>
    <xf numFmtId="0" fontId="10" fillId="0" borderId="0" xfId="4" applyFont="1" applyFill="1" applyBorder="1"/>
    <xf numFmtId="10" fontId="2" fillId="0" borderId="27" xfId="3" applyNumberFormat="1" applyFont="1" applyFill="1" applyBorder="1" applyAlignment="1" applyProtection="1">
      <alignment horizontal="center" vertical="center"/>
      <protection locked="0" hidden="1"/>
    </xf>
    <xf numFmtId="165" fontId="11" fillId="2" borderId="0" xfId="3" applyNumberFormat="1" applyFont="1" applyFill="1" applyBorder="1" applyAlignment="1" applyProtection="1">
      <alignment horizontal="center" vertical="center" wrapText="1"/>
      <protection hidden="1"/>
    </xf>
    <xf numFmtId="165" fontId="14" fillId="3" borderId="29" xfId="3" applyNumberFormat="1" applyFont="1" applyFill="1" applyBorder="1" applyAlignment="1" applyProtection="1">
      <alignment horizontal="left" vertical="center"/>
      <protection hidden="1"/>
    </xf>
    <xf numFmtId="14" fontId="3" fillId="0" borderId="0" xfId="4" applyNumberFormat="1"/>
    <xf numFmtId="0" fontId="2" fillId="2" borderId="3" xfId="3" applyFont="1" applyFill="1" applyBorder="1" applyAlignment="1" applyProtection="1">
      <alignment vertical="center" wrapText="1"/>
      <protection hidden="1"/>
    </xf>
    <xf numFmtId="10" fontId="2" fillId="0" borderId="4" xfId="5" applyNumberFormat="1" applyFont="1" applyFill="1" applyBorder="1" applyAlignment="1">
      <alignment horizontal="center" vertical="center"/>
    </xf>
    <xf numFmtId="165" fontId="11" fillId="2" borderId="5" xfId="3" applyNumberFormat="1" applyFont="1" applyFill="1" applyBorder="1" applyProtection="1">
      <protection hidden="1"/>
    </xf>
    <xf numFmtId="0" fontId="12" fillId="4" borderId="30" xfId="3" applyFont="1" applyFill="1" applyBorder="1" applyAlignment="1" applyProtection="1">
      <alignment horizontal="center" vertical="center"/>
      <protection hidden="1"/>
    </xf>
    <xf numFmtId="10" fontId="12" fillId="4" borderId="22" xfId="2" applyNumberFormat="1" applyFont="1" applyFill="1" applyBorder="1" applyAlignment="1" applyProtection="1">
      <alignment vertical="center"/>
      <protection hidden="1"/>
    </xf>
    <xf numFmtId="10" fontId="12" fillId="4" borderId="23" xfId="2" applyNumberFormat="1" applyFont="1" applyFill="1" applyBorder="1" applyAlignment="1" applyProtection="1">
      <alignment vertical="center"/>
      <protection hidden="1"/>
    </xf>
    <xf numFmtId="0" fontId="2" fillId="2" borderId="31" xfId="5" applyFont="1" applyFill="1" applyBorder="1"/>
    <xf numFmtId="10" fontId="2" fillId="2" borderId="32" xfId="5" applyNumberFormat="1" applyFont="1" applyFill="1" applyBorder="1" applyAlignment="1" applyProtection="1">
      <alignment horizontal="center" vertical="center"/>
      <protection hidden="1"/>
    </xf>
    <xf numFmtId="165" fontId="11" fillId="2" borderId="33" xfId="3" applyNumberFormat="1" applyFont="1" applyFill="1" applyBorder="1" applyProtection="1">
      <protection hidden="1"/>
    </xf>
    <xf numFmtId="0" fontId="15" fillId="4" borderId="15" xfId="3" applyFont="1" applyFill="1" applyBorder="1" applyAlignment="1" applyProtection="1">
      <alignment horizontal="center" vertical="center"/>
      <protection hidden="1"/>
    </xf>
    <xf numFmtId="10" fontId="15" fillId="4" borderId="16" xfId="4" applyNumberFormat="1" applyFont="1" applyFill="1" applyBorder="1"/>
    <xf numFmtId="10" fontId="15" fillId="4" borderId="17" xfId="2" applyNumberFormat="1" applyFont="1" applyFill="1" applyBorder="1" applyAlignment="1" applyProtection="1">
      <alignment horizontal="center" vertical="center"/>
      <protection hidden="1"/>
    </xf>
    <xf numFmtId="0" fontId="3" fillId="0" borderId="0" xfId="4" applyFill="1" applyBorder="1"/>
    <xf numFmtId="0" fontId="2" fillId="0" borderId="0" xfId="2" applyNumberFormat="1" applyFont="1" applyFill="1" applyBorder="1" applyAlignment="1" applyProtection="1">
      <alignment vertical="center"/>
      <protection hidden="1"/>
    </xf>
    <xf numFmtId="165" fontId="2" fillId="0" borderId="0" xfId="3" applyNumberFormat="1" applyFont="1" applyFill="1" applyBorder="1" applyAlignment="1" applyProtection="1">
      <alignment horizontal="center" vertical="center"/>
      <protection hidden="1"/>
    </xf>
    <xf numFmtId="167" fontId="5" fillId="0" borderId="0" xfId="4" applyNumberFormat="1" applyFont="1" applyBorder="1"/>
    <xf numFmtId="0" fontId="5" fillId="0" borderId="0" xfId="4" applyFont="1"/>
    <xf numFmtId="0" fontId="3" fillId="2" borderId="6" xfId="4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14" fontId="10" fillId="0" borderId="0" xfId="4" applyNumberFormat="1" applyFont="1" applyFill="1" applyBorder="1"/>
    <xf numFmtId="166" fontId="10" fillId="0" borderId="0" xfId="1" applyFont="1" applyFill="1" applyBorder="1" applyAlignment="1" applyProtection="1"/>
    <xf numFmtId="10" fontId="3" fillId="0" borderId="0" xfId="4" applyNumberFormat="1" applyFill="1" applyBorder="1"/>
    <xf numFmtId="4" fontId="3" fillId="0" borderId="0" xfId="4" applyNumberFormat="1"/>
    <xf numFmtId="167" fontId="3" fillId="0" borderId="0" xfId="4" applyNumberFormat="1"/>
    <xf numFmtId="0" fontId="5" fillId="0" borderId="0" xfId="4" applyFont="1" applyBorder="1" applyAlignment="1">
      <alignment horizontal="center" wrapText="1"/>
    </xf>
    <xf numFmtId="4" fontId="5" fillId="0" borderId="0" xfId="4" applyNumberFormat="1" applyFont="1" applyFill="1" applyBorder="1"/>
    <xf numFmtId="4" fontId="3" fillId="5" borderId="15" xfId="4" applyNumberFormat="1" applyFill="1" applyBorder="1"/>
    <xf numFmtId="4" fontId="3" fillId="5" borderId="16" xfId="4" applyNumberFormat="1" applyFill="1" applyBorder="1"/>
    <xf numFmtId="2" fontId="3" fillId="5" borderId="16" xfId="4" applyNumberFormat="1" applyFill="1" applyBorder="1"/>
    <xf numFmtId="4" fontId="3" fillId="5" borderId="16" xfId="1" applyNumberFormat="1" applyFont="1" applyFill="1" applyBorder="1" applyAlignment="1" applyProtection="1"/>
    <xf numFmtId="0" fontId="3" fillId="5" borderId="17" xfId="5" applyFill="1" applyBorder="1"/>
    <xf numFmtId="0" fontId="5" fillId="0" borderId="0" xfId="5" applyFont="1" applyFill="1" applyBorder="1"/>
    <xf numFmtId="4" fontId="5" fillId="5" borderId="0" xfId="4" applyNumberFormat="1" applyFont="1" applyFill="1" applyBorder="1"/>
    <xf numFmtId="0" fontId="3" fillId="6" borderId="6" xfId="4" applyFill="1" applyBorder="1"/>
    <xf numFmtId="14" fontId="3" fillId="6" borderId="7" xfId="4" applyNumberFormat="1" applyFill="1" applyBorder="1"/>
    <xf numFmtId="4" fontId="3" fillId="6" borderId="7" xfId="4" applyNumberFormat="1" applyFill="1" applyBorder="1"/>
    <xf numFmtId="2" fontId="3" fillId="6" borderId="7" xfId="4" applyNumberFormat="1" applyFill="1" applyBorder="1"/>
    <xf numFmtId="0" fontId="3" fillId="6" borderId="8" xfId="5" applyFill="1" applyBorder="1"/>
    <xf numFmtId="0" fontId="5" fillId="0" borderId="0" xfId="5" applyFont="1" applyBorder="1" applyAlignment="1">
      <alignment horizontal="center"/>
    </xf>
    <xf numFmtId="4" fontId="5" fillId="6" borderId="0" xfId="4" applyNumberFormat="1" applyFont="1" applyFill="1" applyBorder="1"/>
    <xf numFmtId="0" fontId="3" fillId="6" borderId="12" xfId="4" applyFill="1" applyBorder="1"/>
    <xf numFmtId="14" fontId="3" fillId="6" borderId="13" xfId="4" applyNumberFormat="1" applyFill="1" applyBorder="1"/>
    <xf numFmtId="4" fontId="3" fillId="6" borderId="13" xfId="4" applyNumberFormat="1" applyFill="1" applyBorder="1"/>
    <xf numFmtId="2" fontId="3" fillId="6" borderId="13" xfId="4" applyNumberFormat="1" applyFill="1" applyBorder="1"/>
    <xf numFmtId="0" fontId="3" fillId="6" borderId="14" xfId="5" applyFill="1" applyBorder="1"/>
    <xf numFmtId="0" fontId="5" fillId="0" borderId="0" xfId="4" applyFont="1" applyFill="1"/>
    <xf numFmtId="0" fontId="3" fillId="6" borderId="15" xfId="4" applyFill="1" applyBorder="1"/>
    <xf numFmtId="14" fontId="3" fillId="6" borderId="16" xfId="4" applyNumberFormat="1" applyFill="1" applyBorder="1"/>
    <xf numFmtId="4" fontId="3" fillId="6" borderId="16" xfId="4" applyNumberFormat="1" applyFill="1" applyBorder="1"/>
    <xf numFmtId="2" fontId="3" fillId="6" borderId="16" xfId="4" applyNumberFormat="1" applyFill="1" applyBorder="1"/>
    <xf numFmtId="0" fontId="3" fillId="6" borderId="17" xfId="5" applyFill="1" applyBorder="1"/>
    <xf numFmtId="0" fontId="3" fillId="0" borderId="0" xfId="4" applyFill="1"/>
    <xf numFmtId="0" fontId="5" fillId="0" borderId="0" xfId="5" applyFont="1" applyFill="1" applyBorder="1" applyAlignment="1">
      <alignment horizontal="center"/>
    </xf>
    <xf numFmtId="0" fontId="16" fillId="0" borderId="0" xfId="4" applyFont="1" applyFill="1" applyBorder="1" applyAlignment="1"/>
    <xf numFmtId="0" fontId="17" fillId="0" borderId="0" xfId="4" applyFont="1" applyFill="1" applyBorder="1" applyAlignment="1"/>
    <xf numFmtId="0" fontId="4" fillId="0" borderId="0" xfId="3" applyFont="1" applyBorder="1" applyAlignment="1" applyProtection="1">
      <alignment horizontal="center" vertical="center" wrapText="1"/>
      <protection hidden="1"/>
    </xf>
    <xf numFmtId="0" fontId="9" fillId="2" borderId="1" xfId="3" applyFont="1" applyFill="1" applyBorder="1" applyAlignment="1" applyProtection="1">
      <alignment horizontal="center" vertical="center"/>
      <protection hidden="1"/>
    </xf>
    <xf numFmtId="0" fontId="9" fillId="3" borderId="2" xfId="3" applyFont="1" applyFill="1" applyBorder="1" applyAlignment="1" applyProtection="1">
      <alignment horizontal="center" vertical="center"/>
      <protection hidden="1"/>
    </xf>
    <xf numFmtId="0" fontId="12" fillId="2" borderId="2" xfId="3" applyFont="1" applyFill="1" applyBorder="1" applyAlignment="1" applyProtection="1">
      <alignment horizontal="center"/>
      <protection hidden="1"/>
    </xf>
    <xf numFmtId="0" fontId="11" fillId="3" borderId="28" xfId="4" applyFont="1" applyFill="1" applyBorder="1" applyAlignment="1">
      <alignment horizontal="center" vertical="center"/>
    </xf>
  </cellXfs>
  <cellStyles count="60">
    <cellStyle name="Comma 2" xfId="6"/>
    <cellStyle name="Comma 2 2" xfId="7"/>
    <cellStyle name="Normal 2" xfId="8"/>
    <cellStyle name="Normal 2 2" xfId="9"/>
    <cellStyle name="Percent 2" xfId="10"/>
    <cellStyle name="Percent 2 2" xfId="11"/>
    <cellStyle name="Денежный 2" xfId="12"/>
    <cellStyle name="Денежный 2 2" xfId="13"/>
    <cellStyle name="Обычный" xfId="0" builtinId="0"/>
    <cellStyle name="Обычный 2" xfId="4"/>
    <cellStyle name="Обычный 2 2" xfId="5"/>
    <cellStyle name="Обычный 3" xfId="14"/>
    <cellStyle name="Обычный 3 2" xfId="15"/>
    <cellStyle name="Обычный 4" xfId="16"/>
    <cellStyle name="Обычный 4 2" xfId="17"/>
    <cellStyle name="Обычный 4 3" xfId="18"/>
    <cellStyle name="Обычный 4 3 2" xfId="19"/>
    <cellStyle name="Обычный 4 3 3" xfId="20"/>
    <cellStyle name="Обычный 4 3 4" xfId="21"/>
    <cellStyle name="Обычный 4 3 5" xfId="22"/>
    <cellStyle name="Обычный 4 4" xfId="23"/>
    <cellStyle name="Обычный 4 5" xfId="24"/>
    <cellStyle name="Обычный 4 6" xfId="25"/>
    <cellStyle name="Обычный 4 7" xfId="26"/>
    <cellStyle name="Обычный 5" xfId="27"/>
    <cellStyle name="Обычный 5 2" xfId="28"/>
    <cellStyle name="Обычный 6" xfId="3"/>
    <cellStyle name="Обычный 7" xfId="29"/>
    <cellStyle name="Обычный 8" xfId="30"/>
    <cellStyle name="Обычный 8 2" xfId="31"/>
    <cellStyle name="Процентный" xfId="2" builtinId="5"/>
    <cellStyle name="Процентный 2" xfId="32"/>
    <cellStyle name="Процентный 2 2" xfId="33"/>
    <cellStyle name="Процентный 3" xfId="34"/>
    <cellStyle name="Процентный 3 2" xfId="35"/>
    <cellStyle name="Процентный 3 2 2" xfId="36"/>
    <cellStyle name="Процентный 3 2 3" xfId="37"/>
    <cellStyle name="Процентный 3 2 4" xfId="38"/>
    <cellStyle name="Процентный 3 2 5" xfId="39"/>
    <cellStyle name="Процентный 3 3" xfId="40"/>
    <cellStyle name="Процентный 3 4" xfId="41"/>
    <cellStyle name="Процентный 3 5" xfId="42"/>
    <cellStyle name="Процентный 3 6" xfId="43"/>
    <cellStyle name="Процентный 4" xfId="44"/>
    <cellStyle name="Процентный 4 2" xfId="45"/>
    <cellStyle name="Финансовый" xfId="1" builtinId="3"/>
    <cellStyle name="Финансовый 2" xfId="46"/>
    <cellStyle name="Финансовый 2 2" xfId="47"/>
    <cellStyle name="Финансовый 3" xfId="48"/>
    <cellStyle name="Финансовый 3 2" xfId="49"/>
    <cellStyle name="Финансовый 3 2 2" xfId="50"/>
    <cellStyle name="Финансовый 3 2 3" xfId="51"/>
    <cellStyle name="Финансовый 3 2 4" xfId="52"/>
    <cellStyle name="Финансовый 3 2 5" xfId="53"/>
    <cellStyle name="Финансовый 3 3" xfId="54"/>
    <cellStyle name="Финансовый 3 4" xfId="55"/>
    <cellStyle name="Финансовый 3 5" xfId="56"/>
    <cellStyle name="Финансовый 3 6" xfId="57"/>
    <cellStyle name="Финансовый 4" xfId="58"/>
    <cellStyle name="Финансовый 4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16" fmlaRange="'[1]Продукты Интернет-магазины'!$A$2:$A$3" sel="0" val="0"/>
</file>

<file path=xl/ctrlProps/ctrlProp2.xml><?xml version="1.0" encoding="utf-8"?>
<formControlPr xmlns="http://schemas.microsoft.com/office/spreadsheetml/2009/9/main" objectType="CheckBox" checked="Checked" fmlaLink="[1]рабочий!$A$6"/>
</file>

<file path=xl/ctrlProps/ctrlProp3.xml><?xml version="1.0" encoding="utf-8"?>
<formControlPr xmlns="http://schemas.microsoft.com/office/spreadsheetml/2009/9/main" objectType="Drop" dropLines="2" dropStyle="combo" dx="16" fmlaLink="[1]рабочий!$B$9" fmlaRange="[1]рабочий!$A$9:$A$10" sel="0" val="0"/>
</file>

<file path=xl/ctrlProps/ctrlProp4.xml><?xml version="1.0" encoding="utf-8"?>
<formControlPr xmlns="http://schemas.microsoft.com/office/spreadsheetml/2009/9/main" objectType="Drop" dropLines="4" dropStyle="combo" dx="16" fmlaLink="[1]рабочий!$B$13" fmlaRange="[1]рабочий!$A$13:$A$16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85725</xdr:rowOff>
    </xdr:from>
    <xdr:to>
      <xdr:col>3</xdr:col>
      <xdr:colOff>933450</xdr:colOff>
      <xdr:row>2</xdr:row>
      <xdr:rowOff>123825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5725"/>
          <a:ext cx="241935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447675</xdr:colOff>
          <xdr:row>10</xdr:row>
          <xdr:rowOff>38100</xdr:rowOff>
        </xdr:from>
        <xdr:to>
          <xdr:col>31</xdr:col>
          <xdr:colOff>571500</xdr:colOff>
          <xdr:row>11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142875</xdr:rowOff>
        </xdr:from>
        <xdr:to>
          <xdr:col>4</xdr:col>
          <xdr:colOff>571500</xdr:colOff>
          <xdr:row>12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Да</a:t>
              </a:r>
              <a:endParaRPr lang="ru-RU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828675</xdr:colOff>
          <xdr:row>12</xdr:row>
          <xdr:rowOff>171450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180975</xdr:rowOff>
        </xdr:from>
        <xdr:to>
          <xdr:col>3</xdr:col>
          <xdr:colOff>933450</xdr:colOff>
          <xdr:row>14</xdr:row>
          <xdr:rowOff>9525</xdr:rowOff>
        </xdr:to>
        <xdr:sp macro="" textlink="">
          <xdr:nvSpPr>
            <xdr:cNvPr id="1029" name="Drop Down 6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/&#1055;&#1088;&#1086;&#1076;&#1091;&#1082;&#1090;&#1086;&#1074;&#1072;&#1103;%20&#1083;&#1080;&#1085;&#1077;&#1081;&#1082;&#1072;_24.11.20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укты   "/>
      <sheetName val="Продукты с обязательной страхов"/>
      <sheetName val="Продукты Интернет-магазины"/>
      <sheetName val="Продукты с Грейс периодом"/>
      <sheetName val="Инструкция"/>
      <sheetName val="Калькулятор доходности"/>
      <sheetName val="Инструкция Грейс"/>
      <sheetName val="Калькулятор Грейс"/>
      <sheetName val="рабочий2"/>
      <sheetName val="рабоч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1</v>
          </cell>
        </row>
        <row r="6">
          <cell r="A6" t="b">
            <v>1</v>
          </cell>
        </row>
        <row r="9">
          <cell r="B9">
            <v>2</v>
          </cell>
          <cell r="C9">
            <v>360</v>
          </cell>
        </row>
        <row r="10">
          <cell r="C10">
            <v>365</v>
          </cell>
        </row>
        <row r="12">
          <cell r="C12">
            <v>0</v>
          </cell>
        </row>
        <row r="13">
          <cell r="A13">
            <v>0.01</v>
          </cell>
          <cell r="B13">
            <v>4</v>
          </cell>
          <cell r="C13">
            <v>0.8</v>
          </cell>
        </row>
        <row r="14">
          <cell r="A14">
            <v>7.0000000000000001E-3</v>
          </cell>
          <cell r="C14">
            <v>0.75</v>
          </cell>
        </row>
        <row r="15">
          <cell r="A15">
            <v>3.0000000000000001E-3</v>
          </cell>
          <cell r="C15">
            <v>0.6</v>
          </cell>
        </row>
        <row r="16">
          <cell r="C16">
            <v>0</v>
          </cell>
        </row>
        <row r="19">
          <cell r="A19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>
    <tabColor indexed="63"/>
    <pageSetUpPr fitToPage="1"/>
  </sheetPr>
  <dimension ref="A1:K59"/>
  <sheetViews>
    <sheetView tabSelected="1" zoomScale="70" zoomScaleNormal="70" zoomScaleSheetLayoutView="100" workbookViewId="0">
      <selection activeCell="G25" sqref="G25"/>
    </sheetView>
  </sheetViews>
  <sheetFormatPr defaultRowHeight="12.75"/>
  <cols>
    <col min="1" max="1" width="4.5703125" style="66" customWidth="1"/>
    <col min="2" max="2" width="6.28515625" style="2" customWidth="1"/>
    <col min="3" max="3" width="20.7109375" style="2" customWidth="1"/>
    <col min="4" max="4" width="14.140625" style="2" customWidth="1"/>
    <col min="5" max="5" width="13.28515625" style="2" customWidth="1"/>
    <col min="6" max="6" width="18.42578125" style="2" customWidth="1"/>
    <col min="7" max="8" width="12.5703125" style="2" customWidth="1"/>
    <col min="9" max="9" width="7" style="2" customWidth="1"/>
    <col min="10" max="10" width="9.28515625" style="3" customWidth="1"/>
    <col min="11" max="11" width="12.5703125" style="3" customWidth="1"/>
    <col min="12" max="16384" width="9.140625" style="2"/>
  </cols>
  <sheetData>
    <row r="1" spans="3:11" ht="12.75" customHeight="1">
      <c r="C1" s="1"/>
      <c r="E1" s="106"/>
      <c r="F1" s="106"/>
      <c r="G1" s="106"/>
      <c r="H1" s="106"/>
    </row>
    <row r="2" spans="3:11" ht="15.75" customHeight="1">
      <c r="C2" s="5"/>
      <c r="D2" s="6"/>
      <c r="E2" s="106"/>
      <c r="F2" s="106"/>
      <c r="G2" s="106"/>
      <c r="H2" s="106"/>
    </row>
    <row r="3" spans="3:11" ht="16.5" thickBot="1">
      <c r="C3" s="5"/>
      <c r="D3" s="7"/>
      <c r="E3" s="7"/>
      <c r="F3" s="7"/>
      <c r="G3" s="7"/>
      <c r="H3" s="8">
        <f ca="1">IF(TODAY()&gt;DATE(YEAR(TODAY()),MONTH(TODAY()),DAY(28)),DATE(YEAR(TODAY()),MONTH(TODAY()),DAY(10)),TODAY())</f>
        <v>41239</v>
      </c>
    </row>
    <row r="4" spans="3:11" ht="13.5" customHeight="1" thickBot="1">
      <c r="C4" s="107" t="s">
        <v>0</v>
      </c>
      <c r="D4" s="107"/>
      <c r="E4" s="107"/>
      <c r="F4" s="108" t="s">
        <v>1</v>
      </c>
      <c r="G4" s="108"/>
      <c r="H4" s="108"/>
      <c r="K4" s="9"/>
    </row>
    <row r="5" spans="3:11" ht="13.5" customHeight="1" thickBot="1">
      <c r="C5" s="107"/>
      <c r="D5" s="107"/>
      <c r="E5" s="107"/>
      <c r="F5" s="108"/>
      <c r="G5" s="108"/>
      <c r="H5" s="108"/>
      <c r="K5" s="9"/>
    </row>
    <row r="6" spans="3:11">
      <c r="C6" s="10" t="s">
        <v>2</v>
      </c>
      <c r="D6" s="11">
        <v>2600</v>
      </c>
      <c r="E6" s="12" t="s">
        <v>3</v>
      </c>
      <c r="F6" s="13" t="s">
        <v>4</v>
      </c>
      <c r="G6" s="14">
        <f>IF([1]рабочий!A6=[1]рабочий!A7,(D6-D6*D7)+(D6-D6*D7)*[1]рабочий!C12*D8,((D6-D6*D7)+(D6-D6*D7)*[1]рабочий!C12*D8)+E11)</f>
        <v>2600</v>
      </c>
      <c r="H6" s="15" t="s">
        <v>3</v>
      </c>
      <c r="K6" s="9"/>
    </row>
    <row r="7" spans="3:11">
      <c r="C7" s="16" t="s">
        <v>5</v>
      </c>
      <c r="D7" s="17">
        <v>0</v>
      </c>
      <c r="E7" s="18">
        <f>D6*D7</f>
        <v>0</v>
      </c>
      <c r="F7" s="19" t="s">
        <v>6</v>
      </c>
      <c r="G7" s="20">
        <f>(PMT(D9/360*30.6,D8,G6*-1))</f>
        <v>288.90116680581423</v>
      </c>
      <c r="H7" s="21" t="s">
        <v>3</v>
      </c>
      <c r="K7" s="9"/>
    </row>
    <row r="8" spans="3:11">
      <c r="C8" s="16" t="s">
        <v>7</v>
      </c>
      <c r="D8" s="22">
        <v>9</v>
      </c>
      <c r="E8" s="18" t="s">
        <v>8</v>
      </c>
      <c r="F8" s="23" t="s">
        <v>9</v>
      </c>
      <c r="G8" s="24">
        <f ca="1">G12/D6</f>
        <v>0.22504146059155533</v>
      </c>
      <c r="H8" s="25"/>
      <c r="K8" s="9"/>
    </row>
    <row r="9" spans="3:11">
      <c r="C9" s="26" t="s">
        <v>10</v>
      </c>
      <c r="D9" s="27">
        <v>1E-4</v>
      </c>
      <c r="E9" s="28"/>
      <c r="F9" s="23" t="s">
        <v>11</v>
      </c>
      <c r="G9" s="24">
        <f ca="1">G12/G6</f>
        <v>0.22504146059155533</v>
      </c>
      <c r="H9" s="25"/>
      <c r="K9" s="9"/>
    </row>
    <row r="10" spans="3:11" ht="13.5" thickBot="1">
      <c r="C10" s="29" t="s">
        <v>12</v>
      </c>
      <c r="D10" s="30">
        <v>2.5000000000000001E-2</v>
      </c>
      <c r="E10" s="31">
        <f>(D6-D6*D7)*D10</f>
        <v>65</v>
      </c>
      <c r="F10" s="32" t="s">
        <v>13</v>
      </c>
      <c r="G10" s="33">
        <f ca="1">SUM(D21:D56)/G6/D8</f>
        <v>0.13611571784350615</v>
      </c>
      <c r="H10" s="34"/>
      <c r="K10" s="9"/>
    </row>
    <row r="11" spans="3:11" ht="15" customHeight="1" thickBot="1">
      <c r="C11" s="35" t="s">
        <v>14</v>
      </c>
      <c r="D11" s="36">
        <v>0</v>
      </c>
      <c r="E11" s="37">
        <f>(D6-D6*D7)*D11</f>
        <v>0</v>
      </c>
      <c r="F11" s="38" t="s">
        <v>15</v>
      </c>
      <c r="G11" s="39">
        <f ca="1">SUM(D21:D56)+E11</f>
        <v>3185.107797538044</v>
      </c>
      <c r="H11" s="40" t="s">
        <v>3</v>
      </c>
      <c r="K11" s="9"/>
    </row>
    <row r="12" spans="3:11" ht="13.5" customHeight="1" thickBot="1">
      <c r="C12" s="109" t="s">
        <v>16</v>
      </c>
      <c r="D12" s="109"/>
      <c r="E12" s="41"/>
      <c r="F12" s="42" t="s">
        <v>17</v>
      </c>
      <c r="G12" s="43">
        <f ca="1">SUM(F21:F56)+SUM(G21:G56)+SUM(I21:I56)+E11</f>
        <v>585.10779753804388</v>
      </c>
      <c r="H12" s="44" t="s">
        <v>3</v>
      </c>
      <c r="K12" s="45"/>
    </row>
    <row r="13" spans="3:11" ht="15" customHeight="1" thickBot="1">
      <c r="C13" s="29" t="s">
        <v>32</v>
      </c>
      <c r="D13" s="46">
        <v>0</v>
      </c>
      <c r="E13" s="47">
        <f>IF([1]рабочий!B1=1,Калькулятор!D6*D13,(D6-D6*D7)*D13)</f>
        <v>0</v>
      </c>
      <c r="F13" s="110" t="s">
        <v>18</v>
      </c>
      <c r="G13" s="110"/>
      <c r="H13" s="48"/>
      <c r="I13" s="49"/>
      <c r="K13" s="45"/>
    </row>
    <row r="14" spans="3:11">
      <c r="C14" s="50" t="s">
        <v>19</v>
      </c>
      <c r="D14" s="51"/>
      <c r="E14" s="52">
        <f>IF([1]рабочий!B13=1,[1]рабочий!A13*[1]рабочий!A19,IF([1]рабочий!B13=2,[1]рабочий!A14*[1]рабочий!A19,IF([1]рабочий!B13=3,[1]рабочий!A15*[1]рабочий!A19,[1]рабочий!C16)))</f>
        <v>0</v>
      </c>
      <c r="F14" s="53"/>
      <c r="G14" s="54"/>
      <c r="H14" s="55"/>
      <c r="K14" s="45"/>
    </row>
    <row r="15" spans="3:11" ht="21.75" thickBot="1">
      <c r="C15" s="56" t="s">
        <v>20</v>
      </c>
      <c r="D15" s="57">
        <f>IF([1]рабочий!B13=1,[1]рабочий!C13,IF([1]рабочий!B13=2,[1]рабочий!C14,IF([1]рабочий!B13=3,[1]рабочий!C15,0)))</f>
        <v>0</v>
      </c>
      <c r="E15" s="58">
        <f>E14*D15*D8</f>
        <v>0</v>
      </c>
      <c r="F15" s="59"/>
      <c r="G15" s="60"/>
      <c r="H15" s="61"/>
      <c r="K15" s="45"/>
    </row>
    <row r="16" spans="3:11">
      <c r="F16" s="62"/>
      <c r="G16" s="63"/>
      <c r="H16" s="64"/>
      <c r="I16" s="62"/>
      <c r="J16" s="65"/>
      <c r="K16" s="45"/>
    </row>
    <row r="17" spans="1:11" s="4" customFormat="1">
      <c r="A17" s="66"/>
      <c r="B17" s="2"/>
      <c r="C17" s="2"/>
      <c r="D17" s="2"/>
      <c r="E17" s="2"/>
      <c r="F17" s="72"/>
      <c r="G17" s="63"/>
      <c r="H17" s="64"/>
      <c r="I17" s="62"/>
      <c r="J17" s="3"/>
      <c r="K17" s="71">
        <f ca="1">G11-K19</f>
        <v>0</v>
      </c>
    </row>
    <row r="18" spans="1:11" s="4" customFormat="1" ht="13.5" thickBot="1">
      <c r="A18" s="66"/>
      <c r="B18" s="2"/>
      <c r="C18" s="2"/>
      <c r="D18" s="73"/>
      <c r="E18" s="74"/>
      <c r="F18" s="62"/>
      <c r="G18" s="63"/>
      <c r="H18" s="64"/>
      <c r="I18" s="62"/>
      <c r="J18" s="3"/>
      <c r="K18" s="70"/>
    </row>
    <row r="19" spans="1:11" s="4" customFormat="1" ht="25.5">
      <c r="A19" s="66"/>
      <c r="B19" s="67" t="s">
        <v>24</v>
      </c>
      <c r="C19" s="68" t="s">
        <v>25</v>
      </c>
      <c r="D19" s="68" t="s">
        <v>26</v>
      </c>
      <c r="E19" s="68" t="s">
        <v>27</v>
      </c>
      <c r="F19" s="68" t="s">
        <v>21</v>
      </c>
      <c r="G19" s="68" t="s">
        <v>22</v>
      </c>
      <c r="H19" s="68" t="s">
        <v>28</v>
      </c>
      <c r="I19" s="69" t="s">
        <v>23</v>
      </c>
      <c r="J19" s="75" t="s">
        <v>29</v>
      </c>
      <c r="K19" s="76">
        <f ca="1">SUM(K21:K56)+E11</f>
        <v>3185.107797538044</v>
      </c>
    </row>
    <row r="20" spans="1:11" s="4" customFormat="1" ht="14.25" customHeight="1" thickBot="1">
      <c r="A20" s="66"/>
      <c r="B20" s="77"/>
      <c r="C20" s="78">
        <f ca="1">SUMIF(H20:H56,"&gt;0,1")/COUNTIF(H20:H56,"&gt;0,1")</f>
        <v>1444.4238806981584</v>
      </c>
      <c r="D20" s="78">
        <f>(-G6+G6*(D11+D13))</f>
        <v>-2600</v>
      </c>
      <c r="E20" s="79">
        <f ca="1">SUM(E21:E56)</f>
        <v>2600</v>
      </c>
      <c r="F20" s="79">
        <f ca="1">SUM(F21:F56)</f>
        <v>0.10779753804388677</v>
      </c>
      <c r="G20" s="79">
        <f ca="1">SUM(G21:G56)</f>
        <v>585</v>
      </c>
      <c r="H20" s="80">
        <f>G6</f>
        <v>2600</v>
      </c>
      <c r="I20" s="81">
        <f ca="1">SUM(I21:I56)</f>
        <v>0</v>
      </c>
      <c r="J20" s="82"/>
      <c r="K20" s="83">
        <f>D20</f>
        <v>-2600</v>
      </c>
    </row>
    <row r="21" spans="1:11" s="4" customFormat="1">
      <c r="A21" s="66">
        <f t="shared" ref="A21:A56" si="0">IF(H20&gt;0.3,1,0)</f>
        <v>1</v>
      </c>
      <c r="B21" s="84">
        <v>1</v>
      </c>
      <c r="C21" s="85">
        <f ca="1">DATE(YEAR(H3),MONTH(H3)+1,DAY(H3))</f>
        <v>41269</v>
      </c>
      <c r="D21" s="86">
        <f ca="1">IF((H20+F21+G21)&gt;($G$7+G21),ROUNDUP(($G$7+G21)*A21,2),(H20+F21+G21))</f>
        <v>353.90999999999997</v>
      </c>
      <c r="E21" s="87">
        <f ca="1">D21-F21-G21</f>
        <v>288.88863013698625</v>
      </c>
      <c r="F21" s="87">
        <f ca="1">IF([1]рабочий!B9=1,H20*$D$9/[1]рабочий!$C$9*J21,H20*$D$9/[1]рабочий!$C$10*J21)</f>
        <v>2.1369863013698628E-2</v>
      </c>
      <c r="G21" s="87">
        <f>IF(H20&gt;0.1,$D$10*G6,0)</f>
        <v>65</v>
      </c>
      <c r="H21" s="86">
        <f ca="1">H20+F21+G21-D21</f>
        <v>2311.1113698630138</v>
      </c>
      <c r="I21" s="88">
        <f>ROUND(E14*A21,2)</f>
        <v>0</v>
      </c>
      <c r="J21" s="89">
        <f ca="1">C21-H3</f>
        <v>30</v>
      </c>
      <c r="K21" s="90">
        <f ca="1">IF((H20+F21+G21+(I21*$D$15))&gt;($G$7+G21+(I21*$D$15)),ROUNDUP(($G$7+G21+(I21*$D$15))*A21,2),(H20+F21+G21+(I21*$D$15)))</f>
        <v>353.90999999999997</v>
      </c>
    </row>
    <row r="22" spans="1:11" s="4" customFormat="1">
      <c r="A22" s="66">
        <f t="shared" ca="1" si="0"/>
        <v>1</v>
      </c>
      <c r="B22" s="91">
        <v>2</v>
      </c>
      <c r="C22" s="92">
        <f t="shared" ref="C22:C56" ca="1" si="1">DATE(YEAR(C21),MONTH(C21)+1,DAY(C21))</f>
        <v>41300</v>
      </c>
      <c r="D22" s="93">
        <f t="shared" ref="D22:D56" ca="1" si="2">IF((H21+F22+G22)&gt;($G$7+G22),ROUNDUP(($G$7+G22)*A22,2),(H21+F22+G22))</f>
        <v>353.90999999999997</v>
      </c>
      <c r="E22" s="94">
        <f t="shared" ref="E22:E56" ca="1" si="3">D22-F22-G22</f>
        <v>288.89037138288609</v>
      </c>
      <c r="F22" s="94">
        <f ca="1">IF([1]рабочий!B10=1,H21*$D$9/[1]рабочий!$C$9*J22,H21*$D$9/[1]рабочий!$C$10*J22)</f>
        <v>1.962861711390505E-2</v>
      </c>
      <c r="G22" s="94">
        <f ca="1">IF(H21&gt;0.1,$D$10*$G$6,0)</f>
        <v>65</v>
      </c>
      <c r="H22" s="93">
        <f t="shared" ref="H22:H56" ca="1" si="4">H21+F22+G22-D22</f>
        <v>2022.2209984801279</v>
      </c>
      <c r="I22" s="95">
        <f t="shared" ref="I22:I56" ca="1" si="5">I21*A22</f>
        <v>0</v>
      </c>
      <c r="J22" s="89">
        <f ca="1">C22-C21</f>
        <v>31</v>
      </c>
      <c r="K22" s="90">
        <f t="shared" ref="K22:K56" ca="1" si="6">IF((H21+F22+G22+(I22*$D$15))&gt;($G$7+G22+(I22*$D$15)),ROUNDUP(($G$7+G22+(I22*$D$15))*A22,2),(H21+F22+G22+(I22*$D$15)))</f>
        <v>353.90999999999997</v>
      </c>
    </row>
    <row r="23" spans="1:11" s="4" customFormat="1">
      <c r="A23" s="66">
        <f t="shared" ca="1" si="0"/>
        <v>1</v>
      </c>
      <c r="B23" s="91">
        <v>3</v>
      </c>
      <c r="C23" s="92">
        <f t="shared" ca="1" si="1"/>
        <v>41331</v>
      </c>
      <c r="D23" s="93">
        <f t="shared" ca="1" si="2"/>
        <v>353.90999999999997</v>
      </c>
      <c r="E23" s="94">
        <f t="shared" ca="1" si="3"/>
        <v>288.89282497234166</v>
      </c>
      <c r="F23" s="94">
        <f ca="1">IF([1]рабочий!B11=1,H22*$D$9/[1]рабочий!$C$9*J23,H22*$D$9/[1]рабочий!$C$10*J23)</f>
        <v>1.7175027658324377E-2</v>
      </c>
      <c r="G23" s="94">
        <f ca="1">IF(H22&gt;0.1,$D$10*$G$6,0)</f>
        <v>65</v>
      </c>
      <c r="H23" s="93">
        <f t="shared" ca="1" si="4"/>
        <v>1733.3281735077862</v>
      </c>
      <c r="I23" s="95">
        <f t="shared" ca="1" si="5"/>
        <v>0</v>
      </c>
      <c r="J23" s="89">
        <f t="shared" ref="J23:J56" ca="1" si="7">C23-C22</f>
        <v>31</v>
      </c>
      <c r="K23" s="90">
        <f t="shared" ca="1" si="6"/>
        <v>353.90999999999997</v>
      </c>
    </row>
    <row r="24" spans="1:11" s="4" customFormat="1">
      <c r="A24" s="66">
        <f t="shared" ca="1" si="0"/>
        <v>1</v>
      </c>
      <c r="B24" s="91">
        <v>4</v>
      </c>
      <c r="C24" s="92">
        <f t="shared" ca="1" si="1"/>
        <v>41359</v>
      </c>
      <c r="D24" s="93">
        <f t="shared" ca="1" si="2"/>
        <v>353.90999999999997</v>
      </c>
      <c r="E24" s="94">
        <f t="shared" ca="1" si="3"/>
        <v>288.89670323592924</v>
      </c>
      <c r="F24" s="94">
        <f ca="1">IF([1]рабочий!B12=1,H23*$D$9/[1]рабочий!$C$9*J24,H23*$D$9/[1]рабочий!$C$10*J24)</f>
        <v>1.3296764070744661E-2</v>
      </c>
      <c r="G24" s="94">
        <f ca="1">IF(H23&gt;0.1,$D$10*$G$6,0)</f>
        <v>65</v>
      </c>
      <c r="H24" s="93">
        <f t="shared" ca="1" si="4"/>
        <v>1444.4314702718571</v>
      </c>
      <c r="I24" s="95">
        <f t="shared" ca="1" si="5"/>
        <v>0</v>
      </c>
      <c r="J24" s="89">
        <f t="shared" ca="1" si="7"/>
        <v>28</v>
      </c>
      <c r="K24" s="90">
        <f t="shared" ca="1" si="6"/>
        <v>353.90999999999997</v>
      </c>
    </row>
    <row r="25" spans="1:11" s="4" customFormat="1">
      <c r="A25" s="66">
        <f t="shared" ca="1" si="0"/>
        <v>1</v>
      </c>
      <c r="B25" s="91">
        <v>5</v>
      </c>
      <c r="C25" s="92">
        <f t="shared" ca="1" si="1"/>
        <v>41390</v>
      </c>
      <c r="D25" s="93">
        <f t="shared" ca="1" si="2"/>
        <v>353.90999999999997</v>
      </c>
      <c r="E25" s="94">
        <f t="shared" ca="1" si="3"/>
        <v>288.89773222586888</v>
      </c>
      <c r="F25" s="94">
        <f ca="1">IF([1]рабочий!B13=1,H24*$D$9/[1]рабочий!$C$9*J25,H24*$D$9/[1]рабочий!$C$10*J25)</f>
        <v>1.2267774131076048E-2</v>
      </c>
      <c r="G25" s="94">
        <f ca="1">IF(H24&gt;0.1,$D$10*$G$6,0)</f>
        <v>65</v>
      </c>
      <c r="H25" s="93">
        <f t="shared" ca="1" si="4"/>
        <v>1155.5337380459882</v>
      </c>
      <c r="I25" s="95">
        <f t="shared" ca="1" si="5"/>
        <v>0</v>
      </c>
      <c r="J25" s="89">
        <f t="shared" ca="1" si="7"/>
        <v>31</v>
      </c>
      <c r="K25" s="90">
        <f t="shared" ca="1" si="6"/>
        <v>353.90999999999997</v>
      </c>
    </row>
    <row r="26" spans="1:11" s="4" customFormat="1">
      <c r="A26" s="66">
        <f t="shared" ca="1" si="0"/>
        <v>1</v>
      </c>
      <c r="B26" s="91">
        <v>6</v>
      </c>
      <c r="C26" s="92">
        <f t="shared" ca="1" si="1"/>
        <v>41420</v>
      </c>
      <c r="D26" s="93">
        <f t="shared" ca="1" si="2"/>
        <v>353.90999999999997</v>
      </c>
      <c r="E26" s="94">
        <f t="shared" ca="1" si="3"/>
        <v>288.90050246242697</v>
      </c>
      <c r="F26" s="94">
        <f ca="1">IF([1]рабочий!B14=1,H25*$D$9/[1]рабочий!$C$9*J26,H25*$D$9/[1]рабочий!$C$10*J26)</f>
        <v>9.4975375729807257E-3</v>
      </c>
      <c r="G26" s="94">
        <f ca="1">IF(H25&gt;0.1,$D$10*$G$6,0)</f>
        <v>65</v>
      </c>
      <c r="H26" s="93">
        <f t="shared" ca="1" si="4"/>
        <v>866.63323558356126</v>
      </c>
      <c r="I26" s="95">
        <f t="shared" ca="1" si="5"/>
        <v>0</v>
      </c>
      <c r="J26" s="89">
        <f t="shared" ca="1" si="7"/>
        <v>30</v>
      </c>
      <c r="K26" s="90">
        <f t="shared" ca="1" si="6"/>
        <v>353.90999999999997</v>
      </c>
    </row>
    <row r="27" spans="1:11" s="4" customFormat="1">
      <c r="A27" s="66">
        <f t="shared" ca="1" si="0"/>
        <v>1</v>
      </c>
      <c r="B27" s="91">
        <v>7</v>
      </c>
      <c r="C27" s="92">
        <f t="shared" ca="1" si="1"/>
        <v>41451</v>
      </c>
      <c r="D27" s="93">
        <f t="shared" ca="1" si="2"/>
        <v>353.90999999999997</v>
      </c>
      <c r="E27" s="94">
        <f t="shared" ca="1" si="3"/>
        <v>288.9026395533416</v>
      </c>
      <c r="F27" s="94">
        <f ca="1">IF([1]рабочий!B15=1,H26*$D$9/[1]рабочий!$C$9*J27,H26*$D$9/[1]рабочий!$C$10*J27)</f>
        <v>7.360446658380931E-3</v>
      </c>
      <c r="G27" s="94">
        <f t="shared" ref="G27:G56" ca="1" si="8">IF(H26&gt;0.1,$D$10*$G$6,0)</f>
        <v>65</v>
      </c>
      <c r="H27" s="93">
        <f t="shared" ca="1" si="4"/>
        <v>577.73059603021966</v>
      </c>
      <c r="I27" s="95">
        <f t="shared" ca="1" si="5"/>
        <v>0</v>
      </c>
      <c r="J27" s="89">
        <f t="shared" ca="1" si="7"/>
        <v>31</v>
      </c>
      <c r="K27" s="90">
        <f t="shared" ca="1" si="6"/>
        <v>353.90999999999997</v>
      </c>
    </row>
    <row r="28" spans="1:11" s="4" customFormat="1">
      <c r="A28" s="66">
        <f t="shared" ca="1" si="0"/>
        <v>1</v>
      </c>
      <c r="B28" s="91">
        <v>8</v>
      </c>
      <c r="C28" s="92">
        <f t="shared" ca="1" si="1"/>
        <v>41481</v>
      </c>
      <c r="D28" s="93">
        <f t="shared" ca="1" si="2"/>
        <v>353.90999999999997</v>
      </c>
      <c r="E28" s="94">
        <f t="shared" ca="1" si="3"/>
        <v>288.90525152934765</v>
      </c>
      <c r="F28" s="94">
        <f ca="1">IF([1]рабочий!B16=1,H27*$D$9/[1]рабочий!$C$9*J28,H27*$D$9/[1]рабочий!$C$10*J28)</f>
        <v>4.7484706523031753E-3</v>
      </c>
      <c r="G28" s="94">
        <f t="shared" ca="1" si="8"/>
        <v>65</v>
      </c>
      <c r="H28" s="93">
        <f t="shared" ca="1" si="4"/>
        <v>288.82534450087201</v>
      </c>
      <c r="I28" s="95">
        <f t="shared" ca="1" si="5"/>
        <v>0</v>
      </c>
      <c r="J28" s="89">
        <f t="shared" ca="1" si="7"/>
        <v>30</v>
      </c>
      <c r="K28" s="90">
        <f t="shared" ca="1" si="6"/>
        <v>353.90999999999997</v>
      </c>
    </row>
    <row r="29" spans="1:11" s="4" customFormat="1">
      <c r="A29" s="66">
        <f t="shared" ca="1" si="0"/>
        <v>1</v>
      </c>
      <c r="B29" s="91">
        <v>9</v>
      </c>
      <c r="C29" s="92">
        <f t="shared" ca="1" si="1"/>
        <v>41512</v>
      </c>
      <c r="D29" s="93">
        <f t="shared" ca="1" si="2"/>
        <v>353.82779753804448</v>
      </c>
      <c r="E29" s="94">
        <f t="shared" ca="1" si="3"/>
        <v>288.82534450087201</v>
      </c>
      <c r="F29" s="94">
        <f ca="1">IF([1]рабочий!B17=1,H28*$D$9/[1]рабочий!$C$9*J29,H28*$D$9/[1]рабочий!$C$10*J29)</f>
        <v>2.4530371724731594E-3</v>
      </c>
      <c r="G29" s="94">
        <f t="shared" ca="1" si="8"/>
        <v>65</v>
      </c>
      <c r="H29" s="93">
        <f t="shared" ca="1" si="4"/>
        <v>0</v>
      </c>
      <c r="I29" s="95">
        <f t="shared" ca="1" si="5"/>
        <v>0</v>
      </c>
      <c r="J29" s="89">
        <f t="shared" ca="1" si="7"/>
        <v>31</v>
      </c>
      <c r="K29" s="90">
        <f t="shared" ca="1" si="6"/>
        <v>353.82779753804448</v>
      </c>
    </row>
    <row r="30" spans="1:11">
      <c r="A30" s="66">
        <f t="shared" ca="1" si="0"/>
        <v>0</v>
      </c>
      <c r="B30" s="91">
        <v>10</v>
      </c>
      <c r="C30" s="92">
        <f t="shared" ca="1" si="1"/>
        <v>41543</v>
      </c>
      <c r="D30" s="93">
        <f t="shared" ca="1" si="2"/>
        <v>0</v>
      </c>
      <c r="E30" s="94">
        <f t="shared" ca="1" si="3"/>
        <v>0</v>
      </c>
      <c r="F30" s="94">
        <f ca="1">IF([1]рабочий!B18=1,H29*$D$9/[1]рабочий!$C$9*J30,H29*$D$9/[1]рабочий!$C$10*J30)</f>
        <v>0</v>
      </c>
      <c r="G30" s="94">
        <f t="shared" ca="1" si="8"/>
        <v>0</v>
      </c>
      <c r="H30" s="93">
        <f t="shared" ca="1" si="4"/>
        <v>0</v>
      </c>
      <c r="I30" s="95">
        <f t="shared" ca="1" si="5"/>
        <v>0</v>
      </c>
      <c r="J30" s="89">
        <f t="shared" ca="1" si="7"/>
        <v>31</v>
      </c>
      <c r="K30" s="90">
        <f t="shared" ca="1" si="6"/>
        <v>0</v>
      </c>
    </row>
    <row r="31" spans="1:11">
      <c r="A31" s="66">
        <f t="shared" ca="1" si="0"/>
        <v>0</v>
      </c>
      <c r="B31" s="91">
        <v>11</v>
      </c>
      <c r="C31" s="92">
        <f t="shared" ca="1" si="1"/>
        <v>41573</v>
      </c>
      <c r="D31" s="93">
        <f t="shared" ca="1" si="2"/>
        <v>0</v>
      </c>
      <c r="E31" s="94">
        <f t="shared" ca="1" si="3"/>
        <v>0</v>
      </c>
      <c r="F31" s="94">
        <f ca="1">IF([1]рабочий!B19=1,H30*$D$9/[1]рабочий!$C$9*J31,H30*$D$9/[1]рабочий!$C$10*J31)</f>
        <v>0</v>
      </c>
      <c r="G31" s="94">
        <f t="shared" ca="1" si="8"/>
        <v>0</v>
      </c>
      <c r="H31" s="93">
        <f t="shared" ca="1" si="4"/>
        <v>0</v>
      </c>
      <c r="I31" s="95">
        <f t="shared" ca="1" si="5"/>
        <v>0</v>
      </c>
      <c r="J31" s="89">
        <f t="shared" ca="1" si="7"/>
        <v>30</v>
      </c>
      <c r="K31" s="90">
        <f t="shared" ca="1" si="6"/>
        <v>0</v>
      </c>
    </row>
    <row r="32" spans="1:11" s="102" customFormat="1" ht="13.5" thickBot="1">
      <c r="A32" s="96">
        <f t="shared" ca="1" si="0"/>
        <v>0</v>
      </c>
      <c r="B32" s="97">
        <v>12</v>
      </c>
      <c r="C32" s="98">
        <f t="shared" ca="1" si="1"/>
        <v>41604</v>
      </c>
      <c r="D32" s="99">
        <f t="shared" ca="1" si="2"/>
        <v>0</v>
      </c>
      <c r="E32" s="100">
        <f t="shared" ca="1" si="3"/>
        <v>0</v>
      </c>
      <c r="F32" s="100">
        <f ca="1">IF([1]рабочий!B20=1,H31*$D$9/[1]рабочий!$C$9*J32,H31*$D$9/[1]рабочий!$C$10*J32)</f>
        <v>0</v>
      </c>
      <c r="G32" s="100">
        <f t="shared" ca="1" si="8"/>
        <v>0</v>
      </c>
      <c r="H32" s="99">
        <f t="shared" ca="1" si="4"/>
        <v>0</v>
      </c>
      <c r="I32" s="101">
        <f t="shared" ca="1" si="5"/>
        <v>0</v>
      </c>
      <c r="J32" s="89">
        <f t="shared" ca="1" si="7"/>
        <v>31</v>
      </c>
      <c r="K32" s="90">
        <f t="shared" ca="1" si="6"/>
        <v>0</v>
      </c>
    </row>
    <row r="33" spans="1:11" s="102" customFormat="1">
      <c r="A33" s="96">
        <f t="shared" ca="1" si="0"/>
        <v>0</v>
      </c>
      <c r="B33" s="84">
        <v>13</v>
      </c>
      <c r="C33" s="85">
        <f t="shared" ca="1" si="1"/>
        <v>41634</v>
      </c>
      <c r="D33" s="86">
        <f t="shared" ca="1" si="2"/>
        <v>0</v>
      </c>
      <c r="E33" s="87">
        <f t="shared" ca="1" si="3"/>
        <v>0</v>
      </c>
      <c r="F33" s="87">
        <f ca="1">H32*$D$9/[1]рабочий!$C$9*J33</f>
        <v>0</v>
      </c>
      <c r="G33" s="87">
        <f t="shared" ca="1" si="8"/>
        <v>0</v>
      </c>
      <c r="H33" s="86">
        <f t="shared" ca="1" si="4"/>
        <v>0</v>
      </c>
      <c r="I33" s="88">
        <f t="shared" ca="1" si="5"/>
        <v>0</v>
      </c>
      <c r="J33" s="103">
        <f t="shared" ca="1" si="7"/>
        <v>30</v>
      </c>
      <c r="K33" s="90">
        <f t="shared" ca="1" si="6"/>
        <v>0</v>
      </c>
    </row>
    <row r="34" spans="1:11">
      <c r="A34" s="66">
        <f t="shared" ca="1" si="0"/>
        <v>0</v>
      </c>
      <c r="B34" s="91">
        <v>14</v>
      </c>
      <c r="C34" s="92">
        <f t="shared" ca="1" si="1"/>
        <v>41665</v>
      </c>
      <c r="D34" s="93">
        <f t="shared" ca="1" si="2"/>
        <v>0</v>
      </c>
      <c r="E34" s="94">
        <f t="shared" ca="1" si="3"/>
        <v>0</v>
      </c>
      <c r="F34" s="94">
        <f ca="1">H33*$D$9/[1]рабочий!$C$9*J34</f>
        <v>0</v>
      </c>
      <c r="G34" s="94">
        <f t="shared" ca="1" si="8"/>
        <v>0</v>
      </c>
      <c r="H34" s="93">
        <f t="shared" ca="1" si="4"/>
        <v>0</v>
      </c>
      <c r="I34" s="95">
        <f t="shared" ca="1" si="5"/>
        <v>0</v>
      </c>
      <c r="J34" s="89">
        <f t="shared" ca="1" si="7"/>
        <v>31</v>
      </c>
      <c r="K34" s="90">
        <f t="shared" ca="1" si="6"/>
        <v>0</v>
      </c>
    </row>
    <row r="35" spans="1:11">
      <c r="A35" s="66">
        <f t="shared" ca="1" si="0"/>
        <v>0</v>
      </c>
      <c r="B35" s="91">
        <v>15</v>
      </c>
      <c r="C35" s="92">
        <f t="shared" ca="1" si="1"/>
        <v>41696</v>
      </c>
      <c r="D35" s="93">
        <f t="shared" ca="1" si="2"/>
        <v>0</v>
      </c>
      <c r="E35" s="94">
        <f t="shared" ca="1" si="3"/>
        <v>0</v>
      </c>
      <c r="F35" s="94">
        <f ca="1">H34*$D$9/[1]рабочий!$C$9*J35</f>
        <v>0</v>
      </c>
      <c r="G35" s="94">
        <f t="shared" ca="1" si="8"/>
        <v>0</v>
      </c>
      <c r="H35" s="93">
        <f t="shared" ca="1" si="4"/>
        <v>0</v>
      </c>
      <c r="I35" s="95">
        <f t="shared" ca="1" si="5"/>
        <v>0</v>
      </c>
      <c r="J35" s="89">
        <f t="shared" ca="1" si="7"/>
        <v>31</v>
      </c>
      <c r="K35" s="90">
        <f t="shared" ca="1" si="6"/>
        <v>0</v>
      </c>
    </row>
    <row r="36" spans="1:11">
      <c r="A36" s="66">
        <f t="shared" ca="1" si="0"/>
        <v>0</v>
      </c>
      <c r="B36" s="91">
        <v>16</v>
      </c>
      <c r="C36" s="92">
        <f t="shared" ca="1" si="1"/>
        <v>41724</v>
      </c>
      <c r="D36" s="93">
        <f t="shared" ca="1" si="2"/>
        <v>0</v>
      </c>
      <c r="E36" s="94">
        <f t="shared" ca="1" si="3"/>
        <v>0</v>
      </c>
      <c r="F36" s="94">
        <f ca="1">H35*$D$9/[1]рабочий!$C$9*J36</f>
        <v>0</v>
      </c>
      <c r="G36" s="94">
        <f t="shared" ca="1" si="8"/>
        <v>0</v>
      </c>
      <c r="H36" s="93">
        <f t="shared" ca="1" si="4"/>
        <v>0</v>
      </c>
      <c r="I36" s="95">
        <f t="shared" ca="1" si="5"/>
        <v>0</v>
      </c>
      <c r="J36" s="89">
        <f t="shared" ca="1" si="7"/>
        <v>28</v>
      </c>
      <c r="K36" s="90">
        <f t="shared" ca="1" si="6"/>
        <v>0</v>
      </c>
    </row>
    <row r="37" spans="1:11">
      <c r="A37" s="66">
        <f t="shared" ca="1" si="0"/>
        <v>0</v>
      </c>
      <c r="B37" s="91">
        <v>17</v>
      </c>
      <c r="C37" s="92">
        <f t="shared" ca="1" si="1"/>
        <v>41755</v>
      </c>
      <c r="D37" s="93">
        <f t="shared" ca="1" si="2"/>
        <v>0</v>
      </c>
      <c r="E37" s="94">
        <f t="shared" ca="1" si="3"/>
        <v>0</v>
      </c>
      <c r="F37" s="94">
        <f ca="1">H36*$D$9/[1]рабочий!$C$9*J37</f>
        <v>0</v>
      </c>
      <c r="G37" s="94">
        <f t="shared" ca="1" si="8"/>
        <v>0</v>
      </c>
      <c r="H37" s="93">
        <f t="shared" ca="1" si="4"/>
        <v>0</v>
      </c>
      <c r="I37" s="95">
        <f t="shared" ca="1" si="5"/>
        <v>0</v>
      </c>
      <c r="J37" s="89">
        <f t="shared" ca="1" si="7"/>
        <v>31</v>
      </c>
      <c r="K37" s="90">
        <f t="shared" ca="1" si="6"/>
        <v>0</v>
      </c>
    </row>
    <row r="38" spans="1:11">
      <c r="A38" s="66">
        <f t="shared" ca="1" si="0"/>
        <v>0</v>
      </c>
      <c r="B38" s="91">
        <v>18</v>
      </c>
      <c r="C38" s="92">
        <f t="shared" ca="1" si="1"/>
        <v>41785</v>
      </c>
      <c r="D38" s="93">
        <f t="shared" ca="1" si="2"/>
        <v>0</v>
      </c>
      <c r="E38" s="94">
        <f t="shared" ca="1" si="3"/>
        <v>0</v>
      </c>
      <c r="F38" s="94">
        <f ca="1">H37*$D$9/[1]рабочий!$C$9*J38</f>
        <v>0</v>
      </c>
      <c r="G38" s="94">
        <f t="shared" ca="1" si="8"/>
        <v>0</v>
      </c>
      <c r="H38" s="93">
        <f t="shared" ca="1" si="4"/>
        <v>0</v>
      </c>
      <c r="I38" s="95">
        <f t="shared" ca="1" si="5"/>
        <v>0</v>
      </c>
      <c r="J38" s="89">
        <f t="shared" ca="1" si="7"/>
        <v>30</v>
      </c>
      <c r="K38" s="90">
        <f t="shared" ca="1" si="6"/>
        <v>0</v>
      </c>
    </row>
    <row r="39" spans="1:11">
      <c r="A39" s="66">
        <f t="shared" ca="1" si="0"/>
        <v>0</v>
      </c>
      <c r="B39" s="91">
        <v>19</v>
      </c>
      <c r="C39" s="92">
        <f t="shared" ca="1" si="1"/>
        <v>41816</v>
      </c>
      <c r="D39" s="93">
        <f t="shared" ca="1" si="2"/>
        <v>0</v>
      </c>
      <c r="E39" s="94">
        <f t="shared" ca="1" si="3"/>
        <v>0</v>
      </c>
      <c r="F39" s="94">
        <f ca="1">H38*$D$9/[1]рабочий!$C$9*J39</f>
        <v>0</v>
      </c>
      <c r="G39" s="94">
        <f t="shared" ca="1" si="8"/>
        <v>0</v>
      </c>
      <c r="H39" s="93">
        <f t="shared" ca="1" si="4"/>
        <v>0</v>
      </c>
      <c r="I39" s="95">
        <f t="shared" ca="1" si="5"/>
        <v>0</v>
      </c>
      <c r="J39" s="89">
        <f t="shared" ca="1" si="7"/>
        <v>31</v>
      </c>
      <c r="K39" s="90">
        <f t="shared" ca="1" si="6"/>
        <v>0</v>
      </c>
    </row>
    <row r="40" spans="1:11">
      <c r="A40" s="66">
        <f t="shared" ca="1" si="0"/>
        <v>0</v>
      </c>
      <c r="B40" s="91">
        <v>20</v>
      </c>
      <c r="C40" s="92">
        <f t="shared" ca="1" si="1"/>
        <v>41846</v>
      </c>
      <c r="D40" s="93">
        <f t="shared" ca="1" si="2"/>
        <v>0</v>
      </c>
      <c r="E40" s="94">
        <f t="shared" ca="1" si="3"/>
        <v>0</v>
      </c>
      <c r="F40" s="94">
        <f ca="1">H39*$D$9/[1]рабочий!$C$9*J40</f>
        <v>0</v>
      </c>
      <c r="G40" s="94">
        <f t="shared" ca="1" si="8"/>
        <v>0</v>
      </c>
      <c r="H40" s="93">
        <f t="shared" ca="1" si="4"/>
        <v>0</v>
      </c>
      <c r="I40" s="95">
        <f t="shared" ca="1" si="5"/>
        <v>0</v>
      </c>
      <c r="J40" s="89">
        <f t="shared" ca="1" si="7"/>
        <v>30</v>
      </c>
      <c r="K40" s="90">
        <f t="shared" ca="1" si="6"/>
        <v>0</v>
      </c>
    </row>
    <row r="41" spans="1:11">
      <c r="A41" s="66">
        <f t="shared" ca="1" si="0"/>
        <v>0</v>
      </c>
      <c r="B41" s="91">
        <v>21</v>
      </c>
      <c r="C41" s="92">
        <f t="shared" ca="1" si="1"/>
        <v>41877</v>
      </c>
      <c r="D41" s="93">
        <f t="shared" ca="1" si="2"/>
        <v>0</v>
      </c>
      <c r="E41" s="94">
        <f t="shared" ca="1" si="3"/>
        <v>0</v>
      </c>
      <c r="F41" s="94">
        <f ca="1">H40*$D$9/[1]рабочий!$C$9*J41</f>
        <v>0</v>
      </c>
      <c r="G41" s="94">
        <f t="shared" ca="1" si="8"/>
        <v>0</v>
      </c>
      <c r="H41" s="93">
        <f t="shared" ca="1" si="4"/>
        <v>0</v>
      </c>
      <c r="I41" s="95">
        <f t="shared" ca="1" si="5"/>
        <v>0</v>
      </c>
      <c r="J41" s="89">
        <f t="shared" ca="1" si="7"/>
        <v>31</v>
      </c>
      <c r="K41" s="90">
        <f t="shared" ca="1" si="6"/>
        <v>0</v>
      </c>
    </row>
    <row r="42" spans="1:11">
      <c r="A42" s="66">
        <f t="shared" ca="1" si="0"/>
        <v>0</v>
      </c>
      <c r="B42" s="91">
        <v>22</v>
      </c>
      <c r="C42" s="92">
        <f t="shared" ca="1" si="1"/>
        <v>41908</v>
      </c>
      <c r="D42" s="93">
        <f t="shared" ca="1" si="2"/>
        <v>0</v>
      </c>
      <c r="E42" s="94">
        <f t="shared" ca="1" si="3"/>
        <v>0</v>
      </c>
      <c r="F42" s="94">
        <f ca="1">H41*$D$9/[1]рабочий!$C$9*J42</f>
        <v>0</v>
      </c>
      <c r="G42" s="94">
        <f t="shared" ca="1" si="8"/>
        <v>0</v>
      </c>
      <c r="H42" s="93">
        <f t="shared" ca="1" si="4"/>
        <v>0</v>
      </c>
      <c r="I42" s="95">
        <f t="shared" ca="1" si="5"/>
        <v>0</v>
      </c>
      <c r="J42" s="89">
        <f t="shared" ca="1" si="7"/>
        <v>31</v>
      </c>
      <c r="K42" s="90">
        <f t="shared" ca="1" si="6"/>
        <v>0</v>
      </c>
    </row>
    <row r="43" spans="1:11">
      <c r="A43" s="66">
        <f t="shared" ca="1" si="0"/>
        <v>0</v>
      </c>
      <c r="B43" s="91">
        <v>23</v>
      </c>
      <c r="C43" s="92">
        <f t="shared" ca="1" si="1"/>
        <v>41938</v>
      </c>
      <c r="D43" s="93">
        <f t="shared" ca="1" si="2"/>
        <v>0</v>
      </c>
      <c r="E43" s="94">
        <f t="shared" ca="1" si="3"/>
        <v>0</v>
      </c>
      <c r="F43" s="94">
        <f ca="1">H42*$D$9/[1]рабочий!$C$9*J43</f>
        <v>0</v>
      </c>
      <c r="G43" s="94">
        <f t="shared" ca="1" si="8"/>
        <v>0</v>
      </c>
      <c r="H43" s="93">
        <f t="shared" ca="1" si="4"/>
        <v>0</v>
      </c>
      <c r="I43" s="95">
        <f t="shared" ca="1" si="5"/>
        <v>0</v>
      </c>
      <c r="J43" s="89">
        <f t="shared" ca="1" si="7"/>
        <v>30</v>
      </c>
      <c r="K43" s="90">
        <f t="shared" ca="1" si="6"/>
        <v>0</v>
      </c>
    </row>
    <row r="44" spans="1:11" ht="13.5" thickBot="1">
      <c r="A44" s="66">
        <f t="shared" ca="1" si="0"/>
        <v>0</v>
      </c>
      <c r="B44" s="97">
        <v>24</v>
      </c>
      <c r="C44" s="98">
        <f t="shared" ca="1" si="1"/>
        <v>41969</v>
      </c>
      <c r="D44" s="99">
        <f t="shared" ca="1" si="2"/>
        <v>0</v>
      </c>
      <c r="E44" s="100">
        <f t="shared" ca="1" si="3"/>
        <v>0</v>
      </c>
      <c r="F44" s="100">
        <f ca="1">H43*$D$9/[1]рабочий!$C$9*J44</f>
        <v>0</v>
      </c>
      <c r="G44" s="100">
        <f t="shared" ca="1" si="8"/>
        <v>0</v>
      </c>
      <c r="H44" s="99">
        <f t="shared" ca="1" si="4"/>
        <v>0</v>
      </c>
      <c r="I44" s="101">
        <f t="shared" ca="1" si="5"/>
        <v>0</v>
      </c>
      <c r="J44" s="89">
        <f t="shared" ca="1" si="7"/>
        <v>31</v>
      </c>
      <c r="K44" s="90">
        <f t="shared" ca="1" si="6"/>
        <v>0</v>
      </c>
    </row>
    <row r="45" spans="1:11">
      <c r="A45" s="66">
        <f t="shared" ca="1" si="0"/>
        <v>0</v>
      </c>
      <c r="B45" s="84">
        <v>25</v>
      </c>
      <c r="C45" s="85">
        <f t="shared" ca="1" si="1"/>
        <v>41999</v>
      </c>
      <c r="D45" s="86">
        <f t="shared" ca="1" si="2"/>
        <v>0</v>
      </c>
      <c r="E45" s="87">
        <f t="shared" ca="1" si="3"/>
        <v>0</v>
      </c>
      <c r="F45" s="87">
        <f ca="1">H44*$D$9/[1]рабочий!$C$9*J45</f>
        <v>0</v>
      </c>
      <c r="G45" s="87">
        <f t="shared" ca="1" si="8"/>
        <v>0</v>
      </c>
      <c r="H45" s="86">
        <f t="shared" ca="1" si="4"/>
        <v>0</v>
      </c>
      <c r="I45" s="88">
        <f t="shared" ca="1" si="5"/>
        <v>0</v>
      </c>
      <c r="J45" s="89">
        <f t="shared" ca="1" si="7"/>
        <v>30</v>
      </c>
      <c r="K45" s="90">
        <f t="shared" ca="1" si="6"/>
        <v>0</v>
      </c>
    </row>
    <row r="46" spans="1:11" s="4" customFormat="1">
      <c r="A46" s="66">
        <f t="shared" ca="1" si="0"/>
        <v>0</v>
      </c>
      <c r="B46" s="91">
        <v>26</v>
      </c>
      <c r="C46" s="92">
        <f t="shared" ca="1" si="1"/>
        <v>42030</v>
      </c>
      <c r="D46" s="93">
        <f t="shared" ca="1" si="2"/>
        <v>0</v>
      </c>
      <c r="E46" s="94">
        <f t="shared" ca="1" si="3"/>
        <v>0</v>
      </c>
      <c r="F46" s="94">
        <f ca="1">H45*$D$9/[1]рабочий!$C$9*J46</f>
        <v>0</v>
      </c>
      <c r="G46" s="94">
        <f t="shared" ca="1" si="8"/>
        <v>0</v>
      </c>
      <c r="H46" s="93">
        <f t="shared" ca="1" si="4"/>
        <v>0</v>
      </c>
      <c r="I46" s="95">
        <f t="shared" ca="1" si="5"/>
        <v>0</v>
      </c>
      <c r="J46" s="89">
        <f t="shared" ca="1" si="7"/>
        <v>31</v>
      </c>
      <c r="K46" s="90">
        <f t="shared" ca="1" si="6"/>
        <v>0</v>
      </c>
    </row>
    <row r="47" spans="1:11" s="4" customFormat="1">
      <c r="A47" s="66">
        <f t="shared" ca="1" si="0"/>
        <v>0</v>
      </c>
      <c r="B47" s="91">
        <v>27</v>
      </c>
      <c r="C47" s="92">
        <f t="shared" ca="1" si="1"/>
        <v>42061</v>
      </c>
      <c r="D47" s="93">
        <f t="shared" ca="1" si="2"/>
        <v>0</v>
      </c>
      <c r="E47" s="94">
        <f t="shared" ca="1" si="3"/>
        <v>0</v>
      </c>
      <c r="F47" s="94">
        <f ca="1">H46*$D$9/[1]рабочий!$C$9*J47</f>
        <v>0</v>
      </c>
      <c r="G47" s="94">
        <f t="shared" ca="1" si="8"/>
        <v>0</v>
      </c>
      <c r="H47" s="93">
        <f t="shared" ca="1" si="4"/>
        <v>0</v>
      </c>
      <c r="I47" s="95">
        <f t="shared" ca="1" si="5"/>
        <v>0</v>
      </c>
      <c r="J47" s="89">
        <f t="shared" ca="1" si="7"/>
        <v>31</v>
      </c>
      <c r="K47" s="90">
        <f t="shared" ca="1" si="6"/>
        <v>0</v>
      </c>
    </row>
    <row r="48" spans="1:11" s="4" customFormat="1">
      <c r="A48" s="66">
        <f t="shared" ca="1" si="0"/>
        <v>0</v>
      </c>
      <c r="B48" s="91">
        <v>28</v>
      </c>
      <c r="C48" s="92">
        <f t="shared" ca="1" si="1"/>
        <v>42089</v>
      </c>
      <c r="D48" s="93">
        <f t="shared" ca="1" si="2"/>
        <v>0</v>
      </c>
      <c r="E48" s="94">
        <f t="shared" ca="1" si="3"/>
        <v>0</v>
      </c>
      <c r="F48" s="94">
        <f ca="1">H47*$D$9/[1]рабочий!$C$9*J48</f>
        <v>0</v>
      </c>
      <c r="G48" s="94">
        <f t="shared" ca="1" si="8"/>
        <v>0</v>
      </c>
      <c r="H48" s="93">
        <f t="shared" ca="1" si="4"/>
        <v>0</v>
      </c>
      <c r="I48" s="95">
        <f t="shared" ca="1" si="5"/>
        <v>0</v>
      </c>
      <c r="J48" s="89">
        <f t="shared" ca="1" si="7"/>
        <v>28</v>
      </c>
      <c r="K48" s="90">
        <f t="shared" ca="1" si="6"/>
        <v>0</v>
      </c>
    </row>
    <row r="49" spans="1:11" s="4" customFormat="1">
      <c r="A49" s="66">
        <f t="shared" ca="1" si="0"/>
        <v>0</v>
      </c>
      <c r="B49" s="91">
        <v>29</v>
      </c>
      <c r="C49" s="92">
        <f t="shared" ca="1" si="1"/>
        <v>42120</v>
      </c>
      <c r="D49" s="93">
        <f t="shared" ca="1" si="2"/>
        <v>0</v>
      </c>
      <c r="E49" s="94">
        <f t="shared" ca="1" si="3"/>
        <v>0</v>
      </c>
      <c r="F49" s="94">
        <f ca="1">H48*$D$9/[1]рабочий!$C$9*J49</f>
        <v>0</v>
      </c>
      <c r="G49" s="94">
        <f t="shared" ca="1" si="8"/>
        <v>0</v>
      </c>
      <c r="H49" s="93">
        <f t="shared" ca="1" si="4"/>
        <v>0</v>
      </c>
      <c r="I49" s="95">
        <f t="shared" ca="1" si="5"/>
        <v>0</v>
      </c>
      <c r="J49" s="89">
        <f t="shared" ca="1" si="7"/>
        <v>31</v>
      </c>
      <c r="K49" s="90">
        <f t="shared" ca="1" si="6"/>
        <v>0</v>
      </c>
    </row>
    <row r="50" spans="1:11" s="4" customFormat="1">
      <c r="A50" s="66">
        <f t="shared" ca="1" si="0"/>
        <v>0</v>
      </c>
      <c r="B50" s="91">
        <v>30</v>
      </c>
      <c r="C50" s="92">
        <f t="shared" ca="1" si="1"/>
        <v>42150</v>
      </c>
      <c r="D50" s="93">
        <f t="shared" ca="1" si="2"/>
        <v>0</v>
      </c>
      <c r="E50" s="94">
        <f t="shared" ca="1" si="3"/>
        <v>0</v>
      </c>
      <c r="F50" s="94">
        <f ca="1">H49*$D$9/[1]рабочий!$C$9*J50</f>
        <v>0</v>
      </c>
      <c r="G50" s="94">
        <f t="shared" ca="1" si="8"/>
        <v>0</v>
      </c>
      <c r="H50" s="93">
        <f t="shared" ca="1" si="4"/>
        <v>0</v>
      </c>
      <c r="I50" s="95">
        <f t="shared" ca="1" si="5"/>
        <v>0</v>
      </c>
      <c r="J50" s="89">
        <f t="shared" ca="1" si="7"/>
        <v>30</v>
      </c>
      <c r="K50" s="90">
        <f t="shared" ca="1" si="6"/>
        <v>0</v>
      </c>
    </row>
    <row r="51" spans="1:11" s="4" customFormat="1">
      <c r="A51" s="66">
        <f t="shared" ca="1" si="0"/>
        <v>0</v>
      </c>
      <c r="B51" s="91">
        <v>31</v>
      </c>
      <c r="C51" s="92">
        <f t="shared" ca="1" si="1"/>
        <v>42181</v>
      </c>
      <c r="D51" s="93">
        <f t="shared" ca="1" si="2"/>
        <v>0</v>
      </c>
      <c r="E51" s="94">
        <f t="shared" ca="1" si="3"/>
        <v>0</v>
      </c>
      <c r="F51" s="94">
        <f ca="1">H50*$D$9/[1]рабочий!$C$9*J51</f>
        <v>0</v>
      </c>
      <c r="G51" s="94">
        <f t="shared" ca="1" si="8"/>
        <v>0</v>
      </c>
      <c r="H51" s="93">
        <f t="shared" ca="1" si="4"/>
        <v>0</v>
      </c>
      <c r="I51" s="95">
        <f t="shared" ca="1" si="5"/>
        <v>0</v>
      </c>
      <c r="J51" s="89">
        <f t="shared" ca="1" si="7"/>
        <v>31</v>
      </c>
      <c r="K51" s="90">
        <f t="shared" ca="1" si="6"/>
        <v>0</v>
      </c>
    </row>
    <row r="52" spans="1:11" s="4" customFormat="1">
      <c r="A52" s="66">
        <f t="shared" ca="1" si="0"/>
        <v>0</v>
      </c>
      <c r="B52" s="91">
        <v>32</v>
      </c>
      <c r="C52" s="92">
        <f t="shared" ca="1" si="1"/>
        <v>42211</v>
      </c>
      <c r="D52" s="93">
        <f t="shared" ca="1" si="2"/>
        <v>0</v>
      </c>
      <c r="E52" s="94">
        <f t="shared" ca="1" si="3"/>
        <v>0</v>
      </c>
      <c r="F52" s="94">
        <f ca="1">H51*$D$9/[1]рабочий!$C$9*J52</f>
        <v>0</v>
      </c>
      <c r="G52" s="94">
        <f t="shared" ca="1" si="8"/>
        <v>0</v>
      </c>
      <c r="H52" s="93">
        <f t="shared" ca="1" si="4"/>
        <v>0</v>
      </c>
      <c r="I52" s="95">
        <f t="shared" ca="1" si="5"/>
        <v>0</v>
      </c>
      <c r="J52" s="89">
        <f t="shared" ca="1" si="7"/>
        <v>30</v>
      </c>
      <c r="K52" s="90">
        <f t="shared" ca="1" si="6"/>
        <v>0</v>
      </c>
    </row>
    <row r="53" spans="1:11" s="4" customFormat="1">
      <c r="A53" s="66">
        <f t="shared" ca="1" si="0"/>
        <v>0</v>
      </c>
      <c r="B53" s="91">
        <v>33</v>
      </c>
      <c r="C53" s="92">
        <f t="shared" ca="1" si="1"/>
        <v>42242</v>
      </c>
      <c r="D53" s="93">
        <f t="shared" ca="1" si="2"/>
        <v>0</v>
      </c>
      <c r="E53" s="94">
        <f t="shared" ca="1" si="3"/>
        <v>0</v>
      </c>
      <c r="F53" s="94">
        <f ca="1">H52*$D$9/[1]рабочий!$C$9*J53</f>
        <v>0</v>
      </c>
      <c r="G53" s="94">
        <f t="shared" ca="1" si="8"/>
        <v>0</v>
      </c>
      <c r="H53" s="93">
        <f t="shared" ca="1" si="4"/>
        <v>0</v>
      </c>
      <c r="I53" s="95">
        <f t="shared" ca="1" si="5"/>
        <v>0</v>
      </c>
      <c r="J53" s="89">
        <f t="shared" ca="1" si="7"/>
        <v>31</v>
      </c>
      <c r="K53" s="90">
        <f t="shared" ca="1" si="6"/>
        <v>0</v>
      </c>
    </row>
    <row r="54" spans="1:11" s="4" customFormat="1">
      <c r="A54" s="66">
        <f t="shared" ca="1" si="0"/>
        <v>0</v>
      </c>
      <c r="B54" s="91">
        <v>34</v>
      </c>
      <c r="C54" s="92">
        <f t="shared" ca="1" si="1"/>
        <v>42273</v>
      </c>
      <c r="D54" s="93">
        <f t="shared" ca="1" si="2"/>
        <v>0</v>
      </c>
      <c r="E54" s="94">
        <f t="shared" ca="1" si="3"/>
        <v>0</v>
      </c>
      <c r="F54" s="94">
        <f ca="1">H53*$D$9/[1]рабочий!$C$9*J54</f>
        <v>0</v>
      </c>
      <c r="G54" s="94">
        <f t="shared" ca="1" si="8"/>
        <v>0</v>
      </c>
      <c r="H54" s="93">
        <f t="shared" ca="1" si="4"/>
        <v>0</v>
      </c>
      <c r="I54" s="95">
        <f t="shared" ca="1" si="5"/>
        <v>0</v>
      </c>
      <c r="J54" s="89">
        <f t="shared" ca="1" si="7"/>
        <v>31</v>
      </c>
      <c r="K54" s="90">
        <f t="shared" ca="1" si="6"/>
        <v>0</v>
      </c>
    </row>
    <row r="55" spans="1:11" s="4" customFormat="1">
      <c r="A55" s="66">
        <f t="shared" ca="1" si="0"/>
        <v>0</v>
      </c>
      <c r="B55" s="91">
        <v>35</v>
      </c>
      <c r="C55" s="92">
        <f t="shared" ca="1" si="1"/>
        <v>42303</v>
      </c>
      <c r="D55" s="93">
        <f t="shared" ca="1" si="2"/>
        <v>0</v>
      </c>
      <c r="E55" s="94">
        <f t="shared" ca="1" si="3"/>
        <v>0</v>
      </c>
      <c r="F55" s="94">
        <f ca="1">H54*$D$9/[1]рабочий!$C$9*J55</f>
        <v>0</v>
      </c>
      <c r="G55" s="94">
        <f t="shared" ca="1" si="8"/>
        <v>0</v>
      </c>
      <c r="H55" s="93">
        <f t="shared" ca="1" si="4"/>
        <v>0</v>
      </c>
      <c r="I55" s="95">
        <f t="shared" ca="1" si="5"/>
        <v>0</v>
      </c>
      <c r="J55" s="89">
        <f t="shared" ca="1" si="7"/>
        <v>30</v>
      </c>
      <c r="K55" s="90">
        <f t="shared" ca="1" si="6"/>
        <v>0</v>
      </c>
    </row>
    <row r="56" spans="1:11" s="4" customFormat="1" ht="13.5" thickBot="1">
      <c r="A56" s="66">
        <f t="shared" ca="1" si="0"/>
        <v>0</v>
      </c>
      <c r="B56" s="97">
        <v>36</v>
      </c>
      <c r="C56" s="98">
        <f t="shared" ca="1" si="1"/>
        <v>42334</v>
      </c>
      <c r="D56" s="99">
        <f t="shared" ca="1" si="2"/>
        <v>0</v>
      </c>
      <c r="E56" s="100">
        <f t="shared" ca="1" si="3"/>
        <v>0</v>
      </c>
      <c r="F56" s="100">
        <f ca="1">H55*$D$9/[1]рабочий!$C$9*J56</f>
        <v>0</v>
      </c>
      <c r="G56" s="100">
        <f t="shared" ca="1" si="8"/>
        <v>0</v>
      </c>
      <c r="H56" s="99">
        <f t="shared" ca="1" si="4"/>
        <v>0</v>
      </c>
      <c r="I56" s="101">
        <f t="shared" ca="1" si="5"/>
        <v>0</v>
      </c>
      <c r="J56" s="89">
        <f t="shared" ca="1" si="7"/>
        <v>31</v>
      </c>
      <c r="K56" s="90">
        <f t="shared" ca="1" si="6"/>
        <v>0</v>
      </c>
    </row>
    <row r="58" spans="1:11" s="4" customFormat="1">
      <c r="A58" s="66"/>
      <c r="B58" s="104" t="s">
        <v>30</v>
      </c>
      <c r="C58" s="2"/>
      <c r="D58" s="104"/>
      <c r="E58" s="104"/>
      <c r="F58" s="104"/>
      <c r="G58" s="104"/>
      <c r="H58" s="104"/>
      <c r="I58" s="104"/>
      <c r="J58" s="105"/>
      <c r="K58" s="105"/>
    </row>
    <row r="59" spans="1:11" s="4" customFormat="1">
      <c r="A59" s="66"/>
      <c r="B59" s="104" t="s">
        <v>31</v>
      </c>
      <c r="C59" s="2"/>
      <c r="D59" s="104"/>
      <c r="E59" s="104"/>
      <c r="F59" s="104"/>
      <c r="G59" s="104"/>
      <c r="H59" s="104"/>
      <c r="I59" s="104"/>
      <c r="J59" s="105"/>
      <c r="K59" s="105"/>
    </row>
  </sheetData>
  <mergeCells count="5">
    <mergeCell ref="E1:H2"/>
    <mergeCell ref="C4:E5"/>
    <mergeCell ref="F4:H5"/>
    <mergeCell ref="C12:D12"/>
    <mergeCell ref="F13:G13"/>
  </mergeCells>
  <pageMargins left="0.25" right="0.25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Fill="0" autoLine="0" autoPict="0">
                <anchor moveWithCells="1" sizeWithCells="1">
                  <from>
                    <xdr:col>29</xdr:col>
                    <xdr:colOff>447675</xdr:colOff>
                    <xdr:row>10</xdr:row>
                    <xdr:rowOff>38100</xdr:rowOff>
                  </from>
                  <to>
                    <xdr:col>31</xdr:col>
                    <xdr:colOff>571500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142875</xdr:rowOff>
                  </from>
                  <to>
                    <xdr:col>4</xdr:col>
                    <xdr:colOff>571500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828675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3</xdr:col>
                    <xdr:colOff>933450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Калькулятор</vt:lpstr>
      <vt:lpstr>Калькулятор!Область_печати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Чеховський</dc:creator>
  <cp:lastModifiedBy>Чеховський Дмитро</cp:lastModifiedBy>
  <dcterms:created xsi:type="dcterms:W3CDTF">2012-02-03T09:48:00Z</dcterms:created>
  <dcterms:modified xsi:type="dcterms:W3CDTF">2012-11-26T09:24:05Z</dcterms:modified>
</cp:coreProperties>
</file>